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19\Ye12'2019\LEASEIT\"/>
    </mc:Choice>
  </mc:AlternateContent>
  <xr:revisionPtr revIDLastSave="0" documentId="13_ncr:1_{EDCDFE85-9850-4C8C-A4C5-B88ED570BB90}" xr6:coauthVersionLast="36" xr6:coauthVersionMax="36" xr10:uidLastSave="{00000000-0000-0000-0000-000000000000}"/>
  <bookViews>
    <workbookView xWindow="32760" yWindow="32760" windowWidth="21900" windowHeight="4440" firstSheet="2" activeTab="2" xr2:uid="{00000000-000D-0000-FFFF-FFFF00000000}"/>
  </bookViews>
  <sheets>
    <sheet name="Recovered_Sheet1" sheetId="2" state="veryHidden" r:id="rId1"/>
    <sheet name="Recovered_Sheet2" sheetId="3" state="veryHidden" r:id="rId2"/>
    <sheet name="BS" sheetId="7" r:id="rId3"/>
    <sheet name="PL" sheetId="6" r:id="rId4"/>
    <sheet name="Conso" sheetId="9" r:id="rId5"/>
    <sheet name="SE" sheetId="8" r:id="rId6"/>
  </sheets>
  <definedNames>
    <definedName name="\a" localSheetId="2">BS!#REF!</definedName>
    <definedName name="\a" localSheetId="3">PL!#REF!</definedName>
    <definedName name="\a">#REF!</definedName>
    <definedName name="\c" localSheetId="2">BS!#REF!</definedName>
    <definedName name="\c" localSheetId="3">PL!#REF!</definedName>
    <definedName name="\c">#REF!</definedName>
    <definedName name="\d" localSheetId="2">BS!#REF!</definedName>
    <definedName name="\d" localSheetId="3">PL!#REF!</definedName>
    <definedName name="\d">#REF!</definedName>
    <definedName name="_Regression_Int" localSheetId="2" hidden="1">1</definedName>
    <definedName name="_Regression_Int" localSheetId="3" hidden="1">1</definedName>
    <definedName name="_xlnm.Print_Area" localSheetId="3">PL!$A$1:$P$132</definedName>
    <definedName name="Print_Area_MI" localSheetId="2">BS!#REF!</definedName>
    <definedName name="Print_Area_MI" localSheetId="3">PL!$A$2:$O$46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0" i="6" l="1"/>
  <c r="M120" i="6"/>
  <c r="K120" i="6"/>
  <c r="I120" i="6"/>
  <c r="Q12" i="9"/>
  <c r="Q14" i="9" s="1"/>
  <c r="Q22" i="9" s="1"/>
  <c r="O13" i="9"/>
  <c r="S13" i="9"/>
  <c r="O30" i="9"/>
  <c r="O29" i="9"/>
  <c r="Q25" i="9"/>
  <c r="Q27" i="9" s="1"/>
  <c r="I30" i="6"/>
  <c r="M26" i="9" s="1"/>
  <c r="O26" i="9" s="1"/>
  <c r="S26" i="9" s="1"/>
  <c r="K30" i="6"/>
  <c r="M30" i="6"/>
  <c r="M22" i="8" s="1"/>
  <c r="O22" i="8" s="1"/>
  <c r="O30" i="6"/>
  <c r="M11" i="8" s="1"/>
  <c r="O11" i="8" s="1"/>
  <c r="M17" i="6"/>
  <c r="M19" i="6" s="1"/>
  <c r="M21" i="6" s="1"/>
  <c r="K17" i="6"/>
  <c r="I17" i="6"/>
  <c r="M12" i="6"/>
  <c r="K12" i="6"/>
  <c r="I12" i="6"/>
  <c r="I19" i="6"/>
  <c r="I21" i="6" s="1"/>
  <c r="O65" i="7"/>
  <c r="M65" i="7"/>
  <c r="K65" i="7"/>
  <c r="I65" i="7"/>
  <c r="I56" i="7"/>
  <c r="I31" i="7"/>
  <c r="I18" i="7"/>
  <c r="O56" i="7"/>
  <c r="O18" i="7"/>
  <c r="I104" i="6"/>
  <c r="O104" i="6"/>
  <c r="O17" i="6"/>
  <c r="O12" i="6"/>
  <c r="S30" i="9"/>
  <c r="S29" i="9"/>
  <c r="K27" i="9"/>
  <c r="I27" i="9"/>
  <c r="G27" i="9"/>
  <c r="E27" i="9"/>
  <c r="O26" i="8"/>
  <c r="O19" i="9"/>
  <c r="S19" i="9"/>
  <c r="K104" i="6"/>
  <c r="M104" i="6"/>
  <c r="O25" i="8"/>
  <c r="O21" i="9"/>
  <c r="S21" i="9" s="1"/>
  <c r="O17" i="9"/>
  <c r="S17" i="9"/>
  <c r="O16" i="9"/>
  <c r="S16" i="9" s="1"/>
  <c r="K18" i="7"/>
  <c r="M18" i="7"/>
  <c r="K31" i="7"/>
  <c r="M31" i="7"/>
  <c r="O15" i="8"/>
  <c r="O14" i="8"/>
  <c r="O9" i="8"/>
  <c r="O17" i="8"/>
  <c r="O11" i="9"/>
  <c r="S11" i="9"/>
  <c r="K14" i="9"/>
  <c r="K22" i="9" s="1"/>
  <c r="I14" i="9"/>
  <c r="I22" i="9"/>
  <c r="I24" i="9" s="1"/>
  <c r="G14" i="9"/>
  <c r="G22" i="9" s="1"/>
  <c r="E14" i="9"/>
  <c r="E22" i="9"/>
  <c r="K83" i="7" s="1"/>
  <c r="O31" i="7"/>
  <c r="K56" i="7"/>
  <c r="K66" i="7"/>
  <c r="G23" i="8"/>
  <c r="G12" i="8"/>
  <c r="G18" i="8"/>
  <c r="O84" i="7" s="1"/>
  <c r="K12" i="8"/>
  <c r="K18" i="8" s="1"/>
  <c r="I12" i="8"/>
  <c r="I18" i="8" s="1"/>
  <c r="E12" i="8"/>
  <c r="E18" i="8" s="1"/>
  <c r="M56" i="7"/>
  <c r="M66" i="7"/>
  <c r="K23" i="8"/>
  <c r="I23" i="8"/>
  <c r="E23" i="8"/>
  <c r="O66" i="7"/>
  <c r="K85" i="7"/>
  <c r="I66" i="7"/>
  <c r="M32" i="7"/>
  <c r="O32" i="7"/>
  <c r="K32" i="7"/>
  <c r="I32" i="7"/>
  <c r="O87" i="7" l="1"/>
  <c r="K20" i="8"/>
  <c r="K27" i="8" s="1"/>
  <c r="M87" i="7" s="1"/>
  <c r="O83" i="7"/>
  <c r="E20" i="8"/>
  <c r="E27" i="8" s="1"/>
  <c r="M83" i="7" s="1"/>
  <c r="I20" i="8"/>
  <c r="I27" i="8" s="1"/>
  <c r="M85" i="7" s="1"/>
  <c r="O85" i="7"/>
  <c r="G20" i="8"/>
  <c r="G27" i="8" s="1"/>
  <c r="M84" i="7" s="1"/>
  <c r="G24" i="9"/>
  <c r="G31" i="9" s="1"/>
  <c r="I84" i="7" s="1"/>
  <c r="K84" i="7"/>
  <c r="K87" i="7"/>
  <c r="K24" i="9"/>
  <c r="K31" i="9" s="1"/>
  <c r="I87" i="7" s="1"/>
  <c r="I31" i="9"/>
  <c r="I85" i="7" s="1"/>
  <c r="E24" i="9"/>
  <c r="E31" i="9" s="1"/>
  <c r="I83" i="7" s="1"/>
  <c r="O19" i="6"/>
  <c r="O21" i="6" s="1"/>
  <c r="O57" i="6" s="1"/>
  <c r="O72" i="6" s="1"/>
  <c r="O85" i="6" s="1"/>
  <c r="O88" i="6" s="1"/>
  <c r="O121" i="6" s="1"/>
  <c r="O123" i="6" s="1"/>
  <c r="O124" i="6" s="1"/>
  <c r="K19" i="6"/>
  <c r="K21" i="6" s="1"/>
  <c r="K23" i="6" s="1"/>
  <c r="I57" i="6"/>
  <c r="I72" i="6" s="1"/>
  <c r="I85" i="6" s="1"/>
  <c r="I88" i="6" s="1"/>
  <c r="I121" i="6" s="1"/>
  <c r="I123" i="6" s="1"/>
  <c r="I124" i="6" s="1"/>
  <c r="I23" i="6"/>
  <c r="K57" i="6"/>
  <c r="K72" i="6" s="1"/>
  <c r="K85" i="6" s="1"/>
  <c r="K88" i="6" s="1"/>
  <c r="K121" i="6" s="1"/>
  <c r="K123" i="6" s="1"/>
  <c r="K124" i="6" s="1"/>
  <c r="M23" i="6"/>
  <c r="M57" i="6"/>
  <c r="M72" i="6" s="1"/>
  <c r="M85" i="6" s="1"/>
  <c r="M88" i="6" s="1"/>
  <c r="M121" i="6" s="1"/>
  <c r="M123" i="6" s="1"/>
  <c r="M124" i="6" s="1"/>
  <c r="Q24" i="9"/>
  <c r="Q31" i="9" s="1"/>
  <c r="I90" i="7" s="1"/>
  <c r="K90" i="7"/>
  <c r="O23" i="6" l="1"/>
  <c r="M37" i="6"/>
  <c r="M35" i="6" s="1"/>
  <c r="M21" i="8"/>
  <c r="M32" i="6"/>
  <c r="M39" i="6" s="1"/>
  <c r="O37" i="6"/>
  <c r="O35" i="6" s="1"/>
  <c r="O32" i="6"/>
  <c r="O39" i="6" s="1"/>
  <c r="M10" i="8"/>
  <c r="K32" i="6"/>
  <c r="K39" i="6" s="1"/>
  <c r="K37" i="6"/>
  <c r="K35" i="6" s="1"/>
  <c r="I37" i="6"/>
  <c r="I35" i="6" s="1"/>
  <c r="M25" i="9" s="1"/>
  <c r="I32" i="6"/>
  <c r="I39" i="6" s="1"/>
  <c r="I41" i="6" s="1"/>
  <c r="O25" i="9" l="1"/>
  <c r="S25" i="9" s="1"/>
  <c r="M27" i="9"/>
  <c r="O27" i="9" s="1"/>
  <c r="K41" i="6"/>
  <c r="M12" i="9"/>
  <c r="O10" i="8"/>
  <c r="M12" i="8"/>
  <c r="O12" i="8" s="1"/>
  <c r="M23" i="8"/>
  <c r="O23" i="8" s="1"/>
  <c r="O21" i="8"/>
  <c r="O12" i="9" l="1"/>
  <c r="M14" i="9"/>
  <c r="O14" i="9" s="1"/>
  <c r="S14" i="9" s="1"/>
  <c r="M18" i="8"/>
  <c r="S27" i="9"/>
  <c r="O18" i="8"/>
  <c r="O20" i="8" s="1"/>
  <c r="O27" i="8" s="1"/>
  <c r="M22" i="9" l="1"/>
  <c r="M24" i="9" s="1"/>
  <c r="M20" i="8"/>
  <c r="M27" i="8" s="1"/>
  <c r="M88" i="7" s="1"/>
  <c r="M89" i="7" s="1"/>
  <c r="M91" i="7" s="1"/>
  <c r="M92" i="7" s="1"/>
  <c r="M93" i="7" s="1"/>
  <c r="O88" i="7"/>
  <c r="O89" i="7" s="1"/>
  <c r="O91" i="7" s="1"/>
  <c r="O92" i="7" s="1"/>
  <c r="O93" i="7" s="1"/>
  <c r="S12" i="9"/>
  <c r="S22" i="9" s="1"/>
  <c r="O22" i="9"/>
  <c r="K88" i="7" l="1"/>
  <c r="K89" i="7" s="1"/>
  <c r="K91" i="7" s="1"/>
  <c r="K92" i="7" s="1"/>
  <c r="K93" i="7" s="1"/>
  <c r="O24" i="9"/>
  <c r="M31" i="9"/>
  <c r="I88" i="7" s="1"/>
  <c r="I89" i="7" s="1"/>
  <c r="I91" i="7" s="1"/>
  <c r="I92" i="7" s="1"/>
  <c r="I93" i="7" s="1"/>
  <c r="S24" i="9" l="1"/>
  <c r="S31" i="9" s="1"/>
  <c r="O31" i="9"/>
</calcChain>
</file>

<file path=xl/sharedStrings.xml><?xml version="1.0" encoding="utf-8"?>
<sst xmlns="http://schemas.openxmlformats.org/spreadsheetml/2006/main" count="335" uniqueCount="232">
  <si>
    <t>Other current liabilities</t>
  </si>
  <si>
    <t>Total</t>
  </si>
  <si>
    <t>share capital</t>
  </si>
  <si>
    <t xml:space="preserve">Share capital </t>
  </si>
  <si>
    <t>Retained earnings</t>
  </si>
  <si>
    <t>Unappropriated</t>
  </si>
  <si>
    <t>Issued and</t>
  </si>
  <si>
    <t>The accompanying notes are an integral part of the financial statements.</t>
  </si>
  <si>
    <t>Note</t>
  </si>
  <si>
    <t xml:space="preserve">Other current assets </t>
  </si>
  <si>
    <t>of current portion</t>
  </si>
  <si>
    <t>Hire-purchase receivables - net</t>
  </si>
  <si>
    <t>(Unit: Baht)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</si>
  <si>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</si>
  <si>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</si>
  <si>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</si>
  <si>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</si>
  <si>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</si>
  <si>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</si>
  <si>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</si>
  <si>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</si>
  <si>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</si>
  <si>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Total liabilities</t>
  </si>
  <si>
    <t>Liabilities and shareholders' equity (continued)</t>
  </si>
  <si>
    <t>Shareholders' equity</t>
  </si>
  <si>
    <t>Total shareholders' equity</t>
  </si>
  <si>
    <t>Total liabilities and shareholders' equity</t>
  </si>
  <si>
    <t>Revenues</t>
  </si>
  <si>
    <t>Total revenues</t>
  </si>
  <si>
    <t xml:space="preserve">Expenses </t>
  </si>
  <si>
    <t xml:space="preserve">Total expenses </t>
  </si>
  <si>
    <t>Cash and cash equivalents</t>
  </si>
  <si>
    <t>Finance cost</t>
  </si>
  <si>
    <t>Total non-current liabilities</t>
  </si>
  <si>
    <t>Dividend paid</t>
  </si>
  <si>
    <t>Appropriated - statutory reserve</t>
  </si>
  <si>
    <t>Administrative expenses</t>
  </si>
  <si>
    <t>Directors</t>
  </si>
  <si>
    <t>Financial lease receivables - net</t>
  </si>
  <si>
    <t>Appropriated -</t>
  </si>
  <si>
    <t>statutory reserve</t>
  </si>
  <si>
    <t>Current portion of financial lease receivables</t>
  </si>
  <si>
    <t xml:space="preserve">Restricted bank deposits </t>
  </si>
  <si>
    <t>Trade and other receivables</t>
  </si>
  <si>
    <t>Equipment</t>
  </si>
  <si>
    <t xml:space="preserve">Intangible assets </t>
  </si>
  <si>
    <t>19</t>
  </si>
  <si>
    <t>income tax expenses</t>
  </si>
  <si>
    <t>Income tax expenses</t>
  </si>
  <si>
    <t>Current portion of factoring receivables</t>
  </si>
  <si>
    <t>20</t>
  </si>
  <si>
    <t>21</t>
  </si>
  <si>
    <t>Profit for the year</t>
  </si>
  <si>
    <t>Total comprehensive income for the year</t>
  </si>
  <si>
    <t xml:space="preserve">Profit before finance cost and </t>
  </si>
  <si>
    <t>Profit before income tax expenses</t>
  </si>
  <si>
    <t>Cash flows from operating activities</t>
  </si>
  <si>
    <t>Depreciation and amortisation</t>
  </si>
  <si>
    <t xml:space="preserve">Amortisation of deferred interest income under  </t>
  </si>
  <si>
    <t>Provision for long-term employee benefits</t>
  </si>
  <si>
    <t xml:space="preserve">   operating assets and liabilities</t>
  </si>
  <si>
    <t>Operating assets (increase) decrease</t>
  </si>
  <si>
    <t xml:space="preserve">   Trade and other receivables</t>
  </si>
  <si>
    <t xml:space="preserve">   Factoring receivables</t>
  </si>
  <si>
    <t xml:space="preserve">   Other current assets</t>
  </si>
  <si>
    <t xml:space="preserve">   Trade and other payables</t>
  </si>
  <si>
    <t xml:space="preserve">   Other current liabilities</t>
  </si>
  <si>
    <t>Cash flows from financing activities</t>
  </si>
  <si>
    <t>Cash and cash equivalents at beginning of the year</t>
  </si>
  <si>
    <t xml:space="preserve">Cash and cash equivalents at end of the year </t>
  </si>
  <si>
    <t>Cash flows from investing activities</t>
  </si>
  <si>
    <t>Profit or loss:</t>
  </si>
  <si>
    <t xml:space="preserve">   Loan receivables</t>
  </si>
  <si>
    <t>Current portion of hire-purchase receivables</t>
  </si>
  <si>
    <t>Deferred tax assets</t>
  </si>
  <si>
    <t>Income tax payable</t>
  </si>
  <si>
    <t>Non-current liabilities</t>
  </si>
  <si>
    <t>Share premium</t>
  </si>
  <si>
    <t>22</t>
  </si>
  <si>
    <t>23</t>
  </si>
  <si>
    <t>Other comprehensive income:</t>
  </si>
  <si>
    <t>8</t>
  </si>
  <si>
    <t xml:space="preserve">Provision for long-term employee benefits  </t>
  </si>
  <si>
    <t>24</t>
  </si>
  <si>
    <t>25</t>
  </si>
  <si>
    <t xml:space="preserve">   Cash paid for interest expenses</t>
  </si>
  <si>
    <t>Current portion of loan receivables</t>
  </si>
  <si>
    <t>7</t>
  </si>
  <si>
    <t xml:space="preserve">Current portion of long-term loans </t>
  </si>
  <si>
    <t>Current portion of liabilities under</t>
  </si>
  <si>
    <t xml:space="preserve">   Cash paid for income tax</t>
  </si>
  <si>
    <t>profit or loss in subsequent periods</t>
  </si>
  <si>
    <t>Less: Income tax effect</t>
  </si>
  <si>
    <t>Proceeds from sales of equipment</t>
  </si>
  <si>
    <t>29</t>
  </si>
  <si>
    <t>27</t>
  </si>
  <si>
    <t>Earnings per share</t>
  </si>
  <si>
    <t xml:space="preserve">   Financial lease receivables</t>
  </si>
  <si>
    <t xml:space="preserve">   Hire-purchase receivables</t>
  </si>
  <si>
    <t xml:space="preserve">Profit from operating activities before change in </t>
  </si>
  <si>
    <t xml:space="preserve">Decrease (increase) in restricted bank deposits </t>
  </si>
  <si>
    <t>Cash paid for purchase of equipment and intangible assets</t>
  </si>
  <si>
    <t>Cash received from issuance of debentures</t>
  </si>
  <si>
    <t>Operating liabilities increase (decrease)</t>
  </si>
  <si>
    <t xml:space="preserve">Factoring receivables - net of current portion </t>
  </si>
  <si>
    <t>14</t>
  </si>
  <si>
    <t>Current portion of debentures</t>
  </si>
  <si>
    <t>Debentures - net of current  portion</t>
  </si>
  <si>
    <t>Bad debts and doubtful accounts</t>
  </si>
  <si>
    <t>Property foreclosed</t>
  </si>
  <si>
    <t>Registered</t>
  </si>
  <si>
    <t>Issued and fully paid-up</t>
  </si>
  <si>
    <t>Other comprehensive income for the year (loss)</t>
  </si>
  <si>
    <t xml:space="preserve">Trade and other payables </t>
  </si>
  <si>
    <t>Cash receipt awaiting for return to receivables</t>
  </si>
  <si>
    <t>fully paid-up</t>
  </si>
  <si>
    <t>Share</t>
  </si>
  <si>
    <t>premium</t>
  </si>
  <si>
    <t>Net cash flows from financing activities</t>
  </si>
  <si>
    <t>9</t>
  </si>
  <si>
    <t>15</t>
  </si>
  <si>
    <t>10</t>
  </si>
  <si>
    <t>30</t>
  </si>
  <si>
    <t>31</t>
  </si>
  <si>
    <t>Current investments</t>
  </si>
  <si>
    <t>Loan receivables - net of current portion</t>
  </si>
  <si>
    <t>Warrants</t>
  </si>
  <si>
    <t xml:space="preserve">   of Baht 1 each)</t>
  </si>
  <si>
    <t xml:space="preserve">Other comprehensive income for the year </t>
  </si>
  <si>
    <t>Cash paid for purchase of trading securities</t>
  </si>
  <si>
    <t>Repayment of liabilities under hire-purchase agreements</t>
  </si>
  <si>
    <t>Cash paid for redemption of debentures</t>
  </si>
  <si>
    <t>Cash receipt from exercise of warrants</t>
  </si>
  <si>
    <t xml:space="preserve">   - net of current portion</t>
  </si>
  <si>
    <t xml:space="preserve">Other comprehensive income not to be reclassified to </t>
  </si>
  <si>
    <t>Basic earnings per share</t>
  </si>
  <si>
    <t>Diluted earnings per share</t>
  </si>
  <si>
    <t>Selling expenses</t>
  </si>
  <si>
    <t xml:space="preserve">   hire-purchase agreements</t>
  </si>
  <si>
    <t>Liabilities under hire-purchase agreements</t>
  </si>
  <si>
    <t>Cash receipt under hire-purchase agreements</t>
  </si>
  <si>
    <t>Balance as at 1 January 2018</t>
  </si>
  <si>
    <t>Balance as at 31 December 2018</t>
  </si>
  <si>
    <t>Separate financial statements</t>
  </si>
  <si>
    <t xml:space="preserve">Adjustment to reconcile profit before income tax expenses </t>
  </si>
  <si>
    <t xml:space="preserve">   to net cash provided by (paid from) operating activities:</t>
  </si>
  <si>
    <t>Lease IT Public Company Limited and its subsidiary</t>
  </si>
  <si>
    <t xml:space="preserve">Bank overdrafts and short-term loans from </t>
  </si>
  <si>
    <t>financial institutions</t>
  </si>
  <si>
    <t>Total comprehensive income attributable to:</t>
  </si>
  <si>
    <t>Equity holders of the Company</t>
  </si>
  <si>
    <t>Non-controlling interests of the subsidiaries</t>
  </si>
  <si>
    <t>Profit attributable to equity holders of the Company</t>
  </si>
  <si>
    <t>equity</t>
  </si>
  <si>
    <t xml:space="preserve">Total equity </t>
  </si>
  <si>
    <t xml:space="preserve">attributable to </t>
  </si>
  <si>
    <t xml:space="preserve">owners of </t>
  </si>
  <si>
    <t>Equity attributable</t>
  </si>
  <si>
    <t xml:space="preserve"> to non-controlling</t>
  </si>
  <si>
    <t xml:space="preserve"> interests of</t>
  </si>
  <si>
    <t xml:space="preserve">Total </t>
  </si>
  <si>
    <t>shareholders'</t>
  </si>
  <si>
    <t>Equity attributable to owners of the Company</t>
  </si>
  <si>
    <t>Investment in subsidiary</t>
  </si>
  <si>
    <t>Total equity attributable to owners of the Company</t>
  </si>
  <si>
    <t>the Company</t>
  </si>
  <si>
    <t>300,000,000 ordinary shares of Baht 1 each</t>
  </si>
  <si>
    <t>Non-controlling interests of the subsidiary</t>
  </si>
  <si>
    <t>Actuarial loss from post-employment benefits</t>
  </si>
  <si>
    <t>Consolidated financial statement</t>
  </si>
  <si>
    <t xml:space="preserve">Increase in non-controlling interests of the </t>
  </si>
  <si>
    <t>32</t>
  </si>
  <si>
    <t>34</t>
  </si>
  <si>
    <t>Dividend paid (Note 35)</t>
  </si>
  <si>
    <t>Unappropriated retained earnings transferred</t>
  </si>
  <si>
    <t xml:space="preserve">   to statutory reserved (Note 29)</t>
  </si>
  <si>
    <t>Gain on sales of current investments</t>
  </si>
  <si>
    <t>Cash receipt from sales of trading securities</t>
  </si>
  <si>
    <t>Cash paid for investment in subsidiary</t>
  </si>
  <si>
    <t>Net cash flows used in investing activities</t>
  </si>
  <si>
    <t>Cash flows from (used in) operating activities</t>
  </si>
  <si>
    <t>Doubtful account on receivables</t>
  </si>
  <si>
    <t>Write-off of bad debts</t>
  </si>
  <si>
    <t xml:space="preserve">Statement of financial position </t>
  </si>
  <si>
    <t>Statement of financial position (continued)</t>
  </si>
  <si>
    <t>Statement of comprehensive income</t>
  </si>
  <si>
    <t>Statement of changes in shareholders' equity</t>
  </si>
  <si>
    <t>the subsidiary</t>
  </si>
  <si>
    <t>Issuance of ordinary share during the year</t>
  </si>
  <si>
    <t xml:space="preserve">   subsidiary from newly established </t>
  </si>
  <si>
    <t>Cash flows statement</t>
  </si>
  <si>
    <t>Cash receipt for ordinary shares from non-controlling</t>
  </si>
  <si>
    <t xml:space="preserve">   interest of subsidiary</t>
  </si>
  <si>
    <t>Supplement cash flows information</t>
  </si>
  <si>
    <t>Non-cash transactions from operating activities</t>
  </si>
  <si>
    <t xml:space="preserve">      to its subsidiary</t>
  </si>
  <si>
    <t>2019</t>
  </si>
  <si>
    <t>For the year ended 31 December 2019</t>
  </si>
  <si>
    <t>Balance as at 1 January 2019</t>
  </si>
  <si>
    <t>Balance as at 31 December 2019</t>
  </si>
  <si>
    <t xml:space="preserve"> Consolidated financial statement</t>
  </si>
  <si>
    <t xml:space="preserve">   (2018: 220,718,906 ordinary shares </t>
  </si>
  <si>
    <t>6</t>
  </si>
  <si>
    <t>As at 31 December 2019</t>
  </si>
  <si>
    <t>26</t>
  </si>
  <si>
    <t xml:space="preserve">   from exercised warrants (Note 27.1)</t>
  </si>
  <si>
    <t>Total profit attributable to:</t>
  </si>
  <si>
    <t xml:space="preserve">   Cash receipt awaiting for return to customers</t>
  </si>
  <si>
    <t xml:space="preserve">   Bid bonds deposit awaiting for return to customers</t>
  </si>
  <si>
    <t>Short-term loans from subsidiary</t>
  </si>
  <si>
    <t>221,449,456 ordinary shares of Baht 1 each</t>
  </si>
  <si>
    <t xml:space="preserve"> Consolidated financial statements</t>
  </si>
  <si>
    <t xml:space="preserve">   financial lease agreements</t>
  </si>
  <si>
    <t>Liabilities under finance lease agreements</t>
  </si>
  <si>
    <t>Gain on revaluation of current investments</t>
  </si>
  <si>
    <t>Loss (gain) on sales of equipment</t>
  </si>
  <si>
    <t>Net increase in cash and cash equivalents</t>
  </si>
  <si>
    <t>Net cash flows from (used in) in operating activities</t>
  </si>
  <si>
    <t xml:space="preserve">   Accounts receivable from sales of trading securities</t>
  </si>
  <si>
    <t>Interest incomes</t>
  </si>
  <si>
    <t>Fee and service incomes</t>
  </si>
  <si>
    <t>Other incomes</t>
  </si>
  <si>
    <t xml:space="preserve">   financial lease and hire-purchase agreements</t>
  </si>
  <si>
    <t>Cash receipt from short-term loans from financial institutions</t>
  </si>
  <si>
    <t>Repayment of short-term loans from financial institutions</t>
  </si>
  <si>
    <t>Cash receipt from short-term loans from subsidiary</t>
  </si>
  <si>
    <t xml:space="preserve">Repayment of long-term loans </t>
  </si>
  <si>
    <t>Repayment of liabilities under finance lease agreement</t>
  </si>
  <si>
    <t xml:space="preserve">   Acquisition of equipment under finance leases agreement</t>
  </si>
  <si>
    <t xml:space="preserve">   Transfer of provision for long-term employee benefits</t>
  </si>
  <si>
    <t>Decrease in bank overdrafts</t>
  </si>
  <si>
    <t>Bad debt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</si>
</sst>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164" formatCode="_-* #,##0.00_-;\-* #,##0.00_-;_-* &quot;-&quot;??_-;_-@_-"/>
    <numFmt numFmtId="165" formatCode="#,##0\ ;\(#,##0\)"/>
    <numFmt numFmtId="166" formatCode="#,##0.00\ ;\(#,##0.00\)"/>
    <numFmt numFmtId="167" formatCode="0.0%"/>
    <numFmt numFmtId="168" formatCode="0.00_)"/>
    <numFmt numFmtId="169" formatCode="_(* #,##0_);_(* \(#,##0\);_(* &quot;-&quot;??_);_(@_)"/>
    <numFmt numFmtId="170" formatCode="dd\-mmm\-yy_)"/>
    <numFmt numFmtId="171" formatCode="#,##0.00\ &quot;F&quot;;\-#,##0.00\ &quot;F&quot;"/>
    <numFmt numFmtId="172" formatCode="#,##0;\(#,##0\)"/>
    <numFmt numFmtId="173" formatCode="#,##0.00;\(#,##0.00\)"/>
  </numFmts>
  <fonts count="17" x14ac:knownFonts="1"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4"/>
      <name val="Cordia New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6"/>
      <name val="Angsana New"/>
      <family val="1"/>
    </font>
    <font>
      <sz val="10"/>
      <color rgb="FF0000CC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2">
    <xf numFmtId="39" fontId="0" fillId="0" borderId="0"/>
    <xf numFmtId="40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" fillId="0" borderId="0"/>
    <xf numFmtId="170" fontId="3" fillId="0" borderId="0"/>
    <xf numFmtId="167" fontId="3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8" fontId="6" fillId="0" borderId="0"/>
    <xf numFmtId="10" fontId="2" fillId="0" borderId="0" applyFont="0" applyFill="0" applyBorder="0" applyAlignment="0" applyProtection="0"/>
    <xf numFmtId="1" fontId="2" fillId="0" borderId="2" applyNumberFormat="0" applyFill="0" applyAlignment="0" applyProtection="0">
      <alignment horizontal="center" vertical="center"/>
    </xf>
  </cellStyleXfs>
  <cellXfs count="159">
    <xf numFmtId="39" fontId="0" fillId="0" borderId="0" xfId="0"/>
    <xf numFmtId="49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/>
    <xf numFmtId="49" fontId="2" fillId="0" borderId="0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39" fontId="8" fillId="0" borderId="0" xfId="0" applyFont="1" applyFill="1" applyAlignment="1"/>
    <xf numFmtId="49" fontId="8" fillId="0" borderId="0" xfId="0" applyNumberFormat="1" applyFont="1" applyFill="1" applyBorder="1" applyAlignment="1">
      <alignment horizontal="right"/>
    </xf>
    <xf numFmtId="39" fontId="8" fillId="0" borderId="3" xfId="0" applyFont="1" applyFill="1" applyBorder="1" applyAlignment="1">
      <alignment horizontal="center"/>
    </xf>
    <xf numFmtId="39" fontId="11" fillId="0" borderId="0" xfId="0" applyFont="1" applyFill="1" applyAlignment="1"/>
    <xf numFmtId="39" fontId="2" fillId="0" borderId="0" xfId="0" applyFont="1" applyFill="1" applyAlignment="1">
      <alignment horizontal="centerContinuous"/>
    </xf>
    <xf numFmtId="49" fontId="2" fillId="0" borderId="0" xfId="0" applyNumberFormat="1" applyFont="1" applyFill="1" applyAlignment="1">
      <alignment horizontal="centerContinuous"/>
    </xf>
    <xf numFmtId="49" fontId="12" fillId="0" borderId="0" xfId="0" applyNumberFormat="1" applyFont="1" applyFill="1" applyAlignment="1">
      <alignment horizontal="centerContinuous"/>
    </xf>
    <xf numFmtId="40" fontId="2" fillId="0" borderId="0" xfId="1" applyFont="1" applyFill="1" applyAlignment="1">
      <alignment horizontal="centerContinuous"/>
    </xf>
    <xf numFmtId="49" fontId="2" fillId="0" borderId="0" xfId="0" applyNumberFormat="1" applyFont="1" applyFill="1" applyAlignment="1"/>
    <xf numFmtId="49" fontId="2" fillId="0" borderId="0" xfId="0" quotePrefix="1" applyNumberFormat="1" applyFont="1" applyFill="1" applyAlignment="1">
      <alignment horizontal="left"/>
    </xf>
    <xf numFmtId="49" fontId="12" fillId="0" borderId="0" xfId="0" quotePrefix="1" applyNumberFormat="1" applyFont="1" applyFill="1" applyAlignment="1">
      <alignment horizontal="left"/>
    </xf>
    <xf numFmtId="0" fontId="2" fillId="0" borderId="3" xfId="0" quotePrefix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quotePrefix="1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40" fontId="2" fillId="0" borderId="0" xfId="1" applyFont="1" applyFill="1" applyAlignment="1"/>
    <xf numFmtId="166" fontId="2" fillId="0" borderId="0" xfId="0" applyNumberFormat="1" applyFont="1" applyFill="1" applyAlignment="1"/>
    <xf numFmtId="41" fontId="2" fillId="0" borderId="0" xfId="0" applyNumberFormat="1" applyFont="1" applyFill="1" applyAlignment="1"/>
    <xf numFmtId="166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1" applyNumberFormat="1" applyFont="1" applyFill="1" applyBorder="1" applyAlignment="1"/>
    <xf numFmtId="41" fontId="2" fillId="0" borderId="0" xfId="1" applyNumberFormat="1" applyFont="1" applyFill="1" applyAlignment="1"/>
    <xf numFmtId="41" fontId="2" fillId="0" borderId="4" xfId="1" applyNumberFormat="1" applyFont="1" applyFill="1" applyBorder="1" applyAlignment="1"/>
    <xf numFmtId="39" fontId="2" fillId="0" borderId="0" xfId="0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37" fontId="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/>
    <xf numFmtId="173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left"/>
    </xf>
    <xf numFmtId="173" fontId="2" fillId="0" borderId="0" xfId="0" applyNumberFormat="1" applyFont="1" applyFill="1" applyAlignment="1">
      <alignment horizontal="centerContinuous"/>
    </xf>
    <xf numFmtId="39" fontId="12" fillId="0" borderId="0" xfId="0" applyFont="1" applyFill="1" applyAlignment="1"/>
    <xf numFmtId="49" fontId="12" fillId="0" borderId="0" xfId="0" applyNumberFormat="1" applyFont="1" applyFill="1" applyAlignment="1"/>
    <xf numFmtId="41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/>
    <xf numFmtId="41" fontId="2" fillId="0" borderId="3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/>
    <xf numFmtId="41" fontId="2" fillId="0" borderId="5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39" fontId="2" fillId="0" borderId="0" xfId="0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Border="1" applyAlignment="1"/>
    <xf numFmtId="39" fontId="2" fillId="0" borderId="0" xfId="0" applyNumberFormat="1" applyFont="1" applyFill="1" applyBorder="1" applyAlignment="1"/>
    <xf numFmtId="39" fontId="2" fillId="0" borderId="5" xfId="0" applyNumberFormat="1" applyFont="1" applyFill="1" applyBorder="1" applyAlignment="1"/>
    <xf numFmtId="169" fontId="2" fillId="0" borderId="0" xfId="1" applyNumberFormat="1" applyFont="1" applyFill="1" applyBorder="1" applyAlignment="1"/>
    <xf numFmtId="172" fontId="2" fillId="0" borderId="0" xfId="0" applyNumberFormat="1" applyFont="1" applyFill="1" applyBorder="1" applyAlignment="1"/>
    <xf numFmtId="40" fontId="11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centerContinuous"/>
    </xf>
    <xf numFmtId="1" fontId="2" fillId="0" borderId="0" xfId="0" applyNumberFormat="1" applyFont="1" applyFill="1" applyAlignment="1">
      <alignment horizontal="centerContinuous"/>
    </xf>
    <xf numFmtId="169" fontId="2" fillId="0" borderId="0" xfId="1" applyNumberFormat="1" applyFont="1" applyFill="1" applyAlignment="1">
      <alignment horizontal="centerContinuous"/>
    </xf>
    <xf numFmtId="169" fontId="2" fillId="0" borderId="0" xfId="1" applyNumberFormat="1" applyFont="1" applyFill="1" applyBorder="1" applyAlignment="1">
      <alignment horizontal="centerContinuous"/>
    </xf>
    <xf numFmtId="40" fontId="11" fillId="0" borderId="0" xfId="0" applyNumberFormat="1" applyFont="1" applyFill="1" applyAlignment="1"/>
    <xf numFmtId="1" fontId="11" fillId="0" borderId="0" xfId="0" applyNumberFormat="1" applyFont="1" applyFill="1" applyBorder="1" applyAlignment="1"/>
    <xf numFmtId="1" fontId="11" fillId="0" borderId="0" xfId="0" applyNumberFormat="1" applyFont="1" applyFill="1" applyAlignment="1"/>
    <xf numFmtId="169" fontId="2" fillId="0" borderId="0" xfId="1" applyNumberFormat="1" applyFont="1" applyFill="1" applyAlignment="1"/>
    <xf numFmtId="40" fontId="2" fillId="0" borderId="0" xfId="0" applyNumberFormat="1" applyFont="1" applyFill="1" applyAlignment="1"/>
    <xf numFmtId="1" fontId="2" fillId="0" borderId="0" xfId="0" applyNumberFormat="1" applyFont="1" applyFill="1" applyBorder="1" applyAlignment="1"/>
    <xf numFmtId="1" fontId="2" fillId="0" borderId="0" xfId="0" applyNumberFormat="1" applyFont="1" applyFill="1" applyAlignment="1"/>
    <xf numFmtId="41" fontId="2" fillId="0" borderId="0" xfId="1" applyNumberFormat="1" applyFont="1" applyFill="1" applyAlignment="1">
      <alignment horizontal="right"/>
    </xf>
    <xf numFmtId="41" fontId="2" fillId="0" borderId="0" xfId="2" applyNumberFormat="1" applyFont="1" applyFill="1" applyAlignment="1">
      <alignment horizontal="right"/>
    </xf>
    <xf numFmtId="41" fontId="2" fillId="0" borderId="3" xfId="2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39" fontId="2" fillId="0" borderId="0" xfId="0" applyFont="1" applyFill="1" applyAlignment="1">
      <alignment horizontal="left"/>
    </xf>
    <xf numFmtId="39" fontId="7" fillId="0" borderId="0" xfId="0" applyFont="1" applyFill="1" applyAlignment="1"/>
    <xf numFmtId="39" fontId="8" fillId="0" borderId="0" xfId="0" applyFont="1" applyFill="1" applyAlignment="1">
      <alignment horizontal="centerContinuous"/>
    </xf>
    <xf numFmtId="40" fontId="8" fillId="0" borderId="0" xfId="1" applyFont="1" applyFill="1" applyAlignment="1">
      <alignment horizontal="centerContinuous"/>
    </xf>
    <xf numFmtId="49" fontId="8" fillId="0" borderId="0" xfId="0" applyNumberFormat="1" applyFont="1" applyFill="1" applyAlignment="1">
      <alignment horizontal="centerContinuous"/>
    </xf>
    <xf numFmtId="49" fontId="7" fillId="0" borderId="0" xfId="0" quotePrefix="1" applyNumberFormat="1" applyFont="1" applyFill="1" applyAlignment="1">
      <alignment horizontal="left"/>
    </xf>
    <xf numFmtId="49" fontId="8" fillId="0" borderId="0" xfId="0" quotePrefix="1" applyNumberFormat="1" applyFont="1" applyFill="1" applyAlignment="1">
      <alignment horizontal="centerContinuous"/>
    </xf>
    <xf numFmtId="49" fontId="7" fillId="0" borderId="0" xfId="0" applyNumberFormat="1" applyFont="1" applyFill="1" applyAlignment="1">
      <alignment horizontal="left"/>
    </xf>
    <xf numFmtId="49" fontId="7" fillId="0" borderId="0" xfId="0" quotePrefix="1" applyNumberFormat="1" applyFont="1" applyFill="1" applyBorder="1" applyAlignment="1">
      <alignment horizontal="left"/>
    </xf>
    <xf numFmtId="39" fontId="8" fillId="0" borderId="0" xfId="0" applyFont="1" applyFill="1" applyAlignment="1">
      <alignment horizontal="center"/>
    </xf>
    <xf numFmtId="39" fontId="8" fillId="0" borderId="0" xfId="0" applyFont="1" applyFill="1" applyBorder="1" applyAlignment="1">
      <alignment horizontal="center"/>
    </xf>
    <xf numFmtId="39" fontId="9" fillId="0" borderId="0" xfId="0" applyFont="1" applyFill="1" applyAlignment="1">
      <alignment horizontal="center"/>
    </xf>
    <xf numFmtId="41" fontId="8" fillId="0" borderId="0" xfId="2" applyNumberFormat="1" applyFont="1" applyFill="1" applyBorder="1" applyAlignment="1">
      <alignment horizontal="center"/>
    </xf>
    <xf numFmtId="41" fontId="8" fillId="0" borderId="0" xfId="2" applyNumberFormat="1" applyFont="1" applyFill="1" applyBorder="1" applyAlignment="1"/>
    <xf numFmtId="41" fontId="8" fillId="0" borderId="6" xfId="2" applyNumberFormat="1" applyFont="1" applyFill="1" applyBorder="1" applyAlignment="1">
      <alignment horizontal="center"/>
    </xf>
    <xf numFmtId="41" fontId="8" fillId="0" borderId="7" xfId="2" applyNumberFormat="1" applyFont="1" applyFill="1" applyBorder="1" applyAlignment="1">
      <alignment horizontal="center"/>
    </xf>
    <xf numFmtId="39" fontId="8" fillId="0" borderId="0" xfId="0" applyFont="1" applyFill="1" applyBorder="1" applyAlignment="1"/>
    <xf numFmtId="41" fontId="8" fillId="0" borderId="8" xfId="2" applyNumberFormat="1" applyFont="1" applyFill="1" applyBorder="1" applyAlignment="1">
      <alignment horizontal="center"/>
    </xf>
    <xf numFmtId="169" fontId="8" fillId="0" borderId="0" xfId="2" applyNumberFormat="1" applyFont="1" applyFill="1" applyBorder="1" applyAlignment="1"/>
    <xf numFmtId="49" fontId="2" fillId="0" borderId="0" xfId="0" quotePrefix="1" applyNumberFormat="1" applyFont="1" applyFill="1" applyAlignment="1">
      <alignment horizontal="centerContinuous"/>
    </xf>
    <xf numFmtId="49" fontId="12" fillId="0" borderId="0" xfId="0" quotePrefix="1" applyNumberFormat="1" applyFont="1" applyFill="1" applyAlignment="1">
      <alignment horizontal="centerContinuous"/>
    </xf>
    <xf numFmtId="49" fontId="2" fillId="0" borderId="0" xfId="0" quotePrefix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166" fontId="2" fillId="0" borderId="0" xfId="0" applyNumberFormat="1" applyFont="1" applyBorder="1" applyAlignment="1"/>
    <xf numFmtId="41" fontId="2" fillId="0" borderId="0" xfId="0" applyNumberFormat="1" applyFont="1" applyBorder="1" applyAlignment="1"/>
    <xf numFmtId="165" fontId="2" fillId="0" borderId="0" xfId="0" applyNumberFormat="1" applyFont="1" applyFill="1" applyAlignment="1"/>
    <xf numFmtId="0" fontId="12" fillId="0" borderId="0" xfId="0" applyNumberFormat="1" applyFont="1" applyAlignment="1">
      <alignment horizontal="center"/>
    </xf>
    <xf numFmtId="41" fontId="2" fillId="0" borderId="4" xfId="2" applyNumberFormat="1" applyFont="1" applyBorder="1" applyAlignment="1"/>
    <xf numFmtId="41" fontId="2" fillId="0" borderId="0" xfId="2" applyNumberFormat="1" applyFont="1" applyAlignment="1"/>
    <xf numFmtId="41" fontId="2" fillId="0" borderId="5" xfId="2" applyNumberFormat="1" applyFont="1" applyBorder="1" applyAlignment="1"/>
    <xf numFmtId="40" fontId="2" fillId="0" borderId="0" xfId="1" applyFont="1" applyFill="1" applyBorder="1" applyAlignment="1"/>
    <xf numFmtId="49" fontId="2" fillId="0" borderId="0" xfId="0" applyNumberFormat="1" applyFont="1" applyFill="1" applyAlignment="1">
      <alignment horizontal="center"/>
    </xf>
    <xf numFmtId="41" fontId="2" fillId="0" borderId="0" xfId="2" applyNumberFormat="1" applyFont="1" applyBorder="1" applyAlignment="1">
      <alignment horizontal="right"/>
    </xf>
    <xf numFmtId="41" fontId="2" fillId="0" borderId="4" xfId="2" applyNumberFormat="1" applyFont="1" applyBorder="1" applyAlignment="1">
      <alignment horizontal="right"/>
    </xf>
    <xf numFmtId="169" fontId="2" fillId="0" borderId="0" xfId="1" applyNumberFormat="1" applyFont="1" applyAlignment="1"/>
    <xf numFmtId="39" fontId="2" fillId="0" borderId="0" xfId="0" quotePrefix="1" applyFont="1" applyFill="1" applyAlignment="1"/>
    <xf numFmtId="41" fontId="2" fillId="0" borderId="0" xfId="1" applyNumberFormat="1" applyFont="1" applyBorder="1" applyAlignment="1"/>
    <xf numFmtId="41" fontId="2" fillId="0" borderId="5" xfId="1" applyNumberFormat="1" applyFont="1" applyBorder="1" applyAlignment="1"/>
    <xf numFmtId="39" fontId="11" fillId="0" borderId="9" xfId="0" applyFont="1" applyFill="1" applyBorder="1" applyAlignment="1"/>
    <xf numFmtId="39" fontId="2" fillId="0" borderId="9" xfId="0" applyFont="1" applyFill="1" applyBorder="1" applyAlignment="1"/>
    <xf numFmtId="166" fontId="2" fillId="0" borderId="9" xfId="0" applyNumberFormat="1" applyFont="1" applyFill="1" applyBorder="1" applyAlignment="1"/>
    <xf numFmtId="49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/>
    <xf numFmtId="41" fontId="2" fillId="0" borderId="8" xfId="0" applyNumberFormat="1" applyFont="1" applyFill="1" applyBorder="1" applyAlignment="1">
      <alignment horizontal="left"/>
    </xf>
    <xf numFmtId="173" fontId="2" fillId="0" borderId="0" xfId="0" applyNumberFormat="1" applyFont="1" applyFill="1" applyBorder="1" applyAlignment="1">
      <alignment horizontal="left"/>
    </xf>
    <xf numFmtId="40" fontId="2" fillId="0" borderId="10" xfId="1" applyFont="1" applyFill="1" applyBorder="1" applyAlignment="1"/>
    <xf numFmtId="49" fontId="8" fillId="0" borderId="0" xfId="0" quotePrefix="1" applyNumberFormat="1" applyFont="1" applyFill="1" applyBorder="1" applyAlignment="1">
      <alignment horizont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/>
    <xf numFmtId="41" fontId="2" fillId="0" borderId="0" xfId="2" applyNumberFormat="1" applyFont="1" applyFill="1" applyAlignment="1"/>
    <xf numFmtId="41" fontId="2" fillId="0" borderId="4" xfId="2" applyNumberFormat="1" applyFont="1" applyFill="1" applyBorder="1" applyAlignment="1"/>
    <xf numFmtId="41" fontId="2" fillId="0" borderId="0" xfId="2" applyNumberFormat="1" applyFont="1" applyFill="1" applyAlignment="1">
      <alignment horizontal="center"/>
    </xf>
    <xf numFmtId="41" fontId="2" fillId="0" borderId="5" xfId="2" applyNumberFormat="1" applyFont="1" applyFill="1" applyBorder="1" applyAlignment="1"/>
    <xf numFmtId="41" fontId="14" fillId="0" borderId="0" xfId="2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Continuous"/>
    </xf>
    <xf numFmtId="41" fontId="2" fillId="0" borderId="0" xfId="0" applyNumberFormat="1" applyFont="1" applyFill="1" applyAlignment="1">
      <alignment horizontal="centerContinuous"/>
    </xf>
    <xf numFmtId="39" fontId="14" fillId="0" borderId="0" xfId="0" applyFont="1" applyFill="1" applyAlignment="1">
      <alignment vertical="center"/>
    </xf>
    <xf numFmtId="166" fontId="14" fillId="0" borderId="0" xfId="0" applyNumberFormat="1" applyFont="1" applyFill="1" applyBorder="1" applyAlignment="1">
      <alignment vertical="center"/>
    </xf>
    <xf numFmtId="166" fontId="14" fillId="0" borderId="0" xfId="0" applyNumberFormat="1" applyFont="1" applyFill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vertical="top"/>
    </xf>
    <xf numFmtId="41" fontId="2" fillId="0" borderId="3" xfId="0" applyNumberFormat="1" applyFont="1" applyFill="1" applyBorder="1" applyAlignment="1"/>
    <xf numFmtId="169" fontId="2" fillId="0" borderId="0" xfId="2" applyNumberFormat="1" applyFont="1" applyFill="1" applyAlignment="1"/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0" fontId="12" fillId="0" borderId="0" xfId="1" applyFont="1" applyFill="1" applyAlignment="1"/>
    <xf numFmtId="40" fontId="14" fillId="0" borderId="0" xfId="1" applyFont="1" applyFill="1" applyAlignment="1">
      <alignment vertical="center"/>
    </xf>
    <xf numFmtId="40" fontId="11" fillId="0" borderId="0" xfId="1" applyFont="1" applyFill="1" applyAlignment="1"/>
    <xf numFmtId="0" fontId="2" fillId="0" borderId="0" xfId="0" applyNumberFormat="1" applyFont="1" applyFill="1" applyAlignment="1">
      <alignment horizontal="left"/>
    </xf>
    <xf numFmtId="41" fontId="2" fillId="0" borderId="8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169" fontId="11" fillId="0" borderId="0" xfId="1" applyNumberFormat="1" applyFont="1" applyFill="1" applyAlignment="1"/>
    <xf numFmtId="41" fontId="11" fillId="0" borderId="0" xfId="1" applyNumberFormat="1" applyFont="1" applyFill="1" applyBorder="1" applyAlignment="1">
      <alignment horizontal="right"/>
    </xf>
    <xf numFmtId="41" fontId="16" fillId="0" borderId="0" xfId="1" applyNumberFormat="1" applyFont="1" applyFill="1" applyAlignment="1">
      <alignment horizontal="right"/>
    </xf>
    <xf numFmtId="1" fontId="16" fillId="0" borderId="0" xfId="0" applyNumberFormat="1" applyFont="1" applyFill="1" applyAlignment="1"/>
    <xf numFmtId="169" fontId="16" fillId="0" borderId="0" xfId="1" applyNumberFormat="1" applyFont="1" applyFill="1" applyAlignment="1"/>
    <xf numFmtId="41" fontId="16" fillId="0" borderId="0" xfId="1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39" fontId="8" fillId="0" borderId="3" xfId="0" applyFont="1" applyFill="1" applyBorder="1" applyAlignment="1">
      <alignment horizontal="center"/>
    </xf>
    <xf numFmtId="38" fontId="2" fillId="0" borderId="0" xfId="1" applyNumberFormat="1" applyFont="1" applyFill="1" applyAlignment="1"/>
    <xf numFmtId="166" fontId="15" fillId="0" borderId="0" xfId="0" applyNumberFormat="1" applyFont="1" applyFill="1" applyBorder="1" applyAlignment="1"/>
    <xf numFmtId="39" fontId="2" fillId="0" borderId="3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39" fontId="8" fillId="0" borderId="3" xfId="0" applyFont="1" applyFill="1" applyBorder="1" applyAlignment="1">
      <alignment horizontal="center"/>
    </xf>
    <xf numFmtId="49" fontId="8" fillId="0" borderId="3" xfId="0" quotePrefix="1" applyNumberFormat="1" applyFont="1" applyFill="1" applyBorder="1" applyAlignment="1">
      <alignment horizontal="center"/>
    </xf>
    <xf numFmtId="49" fontId="8" fillId="0" borderId="4" xfId="0" quotePrefix="1" applyNumberFormat="1" applyFont="1" applyFill="1" applyBorder="1" applyAlignment="1">
      <alignment horizontal="center"/>
    </xf>
  </cellXfs>
  <cellStyles count="12">
    <cellStyle name="Comma" xfId="1" builtinId="3"/>
    <cellStyle name="Comma 2" xfId="2" xr:uid="{00000000-0005-0000-0000-000001000000}"/>
    <cellStyle name="comma zerodec" xfId="3" xr:uid="{00000000-0005-0000-0000-000002000000}"/>
    <cellStyle name="Currency1" xfId="4" xr:uid="{00000000-0005-0000-0000-000003000000}"/>
    <cellStyle name="Dollar (zero dec)" xfId="5" xr:uid="{00000000-0005-0000-0000-000004000000}"/>
    <cellStyle name="Grey" xfId="6" xr:uid="{00000000-0005-0000-0000-000005000000}"/>
    <cellStyle name="Input [yellow]" xfId="7" xr:uid="{00000000-0005-0000-0000-000006000000}"/>
    <cellStyle name="no dec" xfId="8" xr:uid="{00000000-0005-0000-0000-000007000000}"/>
    <cellStyle name="Normal" xfId="0" builtinId="0"/>
    <cellStyle name="Normal - Style1" xfId="9" xr:uid="{00000000-0005-0000-0000-000009000000}"/>
    <cellStyle name="Percent [2]" xfId="10" xr:uid="{00000000-0005-0000-0000-00000A000000}"/>
    <cellStyle name="Quantity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18" zoomScaleSheetLayoutView="68" workbookViewId="0"/>
  </sheetViews>
  <sheetFormatPr defaultColWidth="11.85546875" defaultRowHeight="15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627" zoomScaleNormal="1" zoomScaleSheetLayoutView="6" workbookViewId="0"/>
  </sheetViews>
  <sheetFormatPr defaultColWidth="7" defaultRowHeight="1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/>
  <dimension ref="A1:Q100"/>
  <sheetViews>
    <sheetView showGridLines="0" tabSelected="1" view="pageBreakPreview" zoomScale="70" zoomScaleNormal="145" zoomScaleSheetLayoutView="70" workbookViewId="0"/>
  </sheetViews>
  <sheetFormatPr defaultColWidth="9.7109375" defaultRowHeight="21.95" customHeight="1" x14ac:dyDescent="0.2"/>
  <cols>
    <col min="1" max="1" width="1.7109375" style="70" customWidth="1"/>
    <col min="2" max="3" width="1.7109375" style="2" customWidth="1"/>
    <col min="4" max="4" width="20.7109375" style="2" customWidth="1"/>
    <col min="5" max="5" width="15.7109375" style="2" customWidth="1"/>
    <col min="6" max="6" width="1.7109375" style="13" customWidth="1"/>
    <col min="7" max="7" width="5.7109375" style="21" customWidth="1"/>
    <col min="8" max="8" width="1.28515625" style="21" customWidth="1"/>
    <col min="9" max="9" width="14.7109375" style="21" customWidth="1"/>
    <col min="10" max="10" width="1.28515625" style="21" customWidth="1"/>
    <col min="11" max="11" width="14.7109375" style="21" customWidth="1"/>
    <col min="12" max="12" width="1.28515625" style="13" customWidth="1"/>
    <col min="13" max="13" width="14.7109375" style="22" customWidth="1"/>
    <col min="14" max="14" width="1.28515625" style="13" customWidth="1"/>
    <col min="15" max="15" width="14.7109375" style="22" customWidth="1"/>
    <col min="16" max="16" width="0.85546875" style="2" customWidth="1"/>
    <col min="17" max="37" width="9.7109375" style="2"/>
    <col min="38" max="40" width="15.7109375" style="2" customWidth="1"/>
    <col min="41" max="58" width="9.7109375" style="2"/>
    <col min="59" max="63" width="10.7109375" style="2" customWidth="1"/>
    <col min="64" max="72" width="9.7109375" style="2"/>
    <col min="73" max="77" width="10.7109375" style="2" customWidth="1"/>
    <col min="78" max="16384" width="9.7109375" style="2"/>
  </cols>
  <sheetData>
    <row r="1" spans="1:17" ht="21.95" customHeight="1" x14ac:dyDescent="0.2">
      <c r="A1" s="8" t="s">
        <v>146</v>
      </c>
      <c r="B1" s="9"/>
      <c r="C1" s="9"/>
      <c r="D1" s="9"/>
      <c r="E1" s="9"/>
      <c r="F1" s="10"/>
      <c r="G1" s="11"/>
      <c r="H1" s="11"/>
      <c r="I1" s="11"/>
      <c r="J1" s="11"/>
      <c r="K1" s="11"/>
      <c r="L1" s="10"/>
      <c r="M1" s="12"/>
      <c r="N1" s="10"/>
      <c r="O1" s="12"/>
    </row>
    <row r="2" spans="1:17" ht="21.95" customHeight="1" x14ac:dyDescent="0.2">
      <c r="A2" s="8" t="s">
        <v>183</v>
      </c>
      <c r="B2" s="89"/>
      <c r="C2" s="89"/>
      <c r="D2" s="89"/>
      <c r="E2" s="89"/>
      <c r="F2" s="89"/>
      <c r="G2" s="90"/>
      <c r="H2" s="90"/>
      <c r="I2" s="90"/>
      <c r="J2" s="90"/>
      <c r="K2" s="90"/>
      <c r="L2" s="89"/>
      <c r="M2" s="89"/>
      <c r="N2" s="89"/>
      <c r="O2" s="89"/>
    </row>
    <row r="3" spans="1:17" ht="21.95" customHeight="1" x14ac:dyDescent="0.2">
      <c r="A3" s="8" t="s">
        <v>203</v>
      </c>
      <c r="B3" s="89"/>
      <c r="C3" s="89"/>
      <c r="D3" s="89"/>
      <c r="E3" s="89"/>
      <c r="F3" s="89"/>
      <c r="G3" s="90"/>
      <c r="H3" s="90"/>
      <c r="I3" s="90"/>
      <c r="J3" s="90"/>
      <c r="K3" s="90"/>
      <c r="L3" s="89"/>
      <c r="M3" s="89"/>
      <c r="N3" s="89"/>
      <c r="O3" s="89"/>
    </row>
    <row r="4" spans="1:17" ht="21.95" customHeight="1" x14ac:dyDescent="0.2">
      <c r="A4" s="2"/>
      <c r="B4" s="14"/>
      <c r="C4" s="14"/>
      <c r="D4" s="14"/>
      <c r="E4" s="14"/>
      <c r="F4" s="14"/>
      <c r="G4" s="15"/>
      <c r="H4" s="15"/>
      <c r="I4" s="15"/>
      <c r="J4" s="15"/>
      <c r="K4" s="15"/>
      <c r="L4" s="14"/>
      <c r="M4" s="3"/>
      <c r="N4" s="91"/>
      <c r="O4" s="3" t="s">
        <v>12</v>
      </c>
    </row>
    <row r="5" spans="1:17" ht="21.95" customHeight="1" x14ac:dyDescent="0.2">
      <c r="A5" s="2"/>
      <c r="B5" s="14"/>
      <c r="C5" s="14"/>
      <c r="D5" s="14"/>
      <c r="E5" s="14"/>
      <c r="F5" s="14"/>
      <c r="G5" s="15"/>
      <c r="H5" s="15"/>
      <c r="I5" s="155" t="s">
        <v>211</v>
      </c>
      <c r="J5" s="155"/>
      <c r="K5" s="155"/>
      <c r="L5" s="2"/>
      <c r="M5" s="154" t="s">
        <v>143</v>
      </c>
      <c r="N5" s="154"/>
      <c r="O5" s="154"/>
    </row>
    <row r="6" spans="1:17" ht="21.95" customHeight="1" x14ac:dyDescent="0.2">
      <c r="A6" s="2"/>
      <c r="G6" s="150" t="s">
        <v>8</v>
      </c>
      <c r="H6" s="1"/>
      <c r="I6" s="16" t="s">
        <v>196</v>
      </c>
      <c r="J6" s="1"/>
      <c r="K6" s="16">
        <v>2018</v>
      </c>
      <c r="L6" s="17"/>
      <c r="M6" s="16" t="s">
        <v>196</v>
      </c>
      <c r="N6" s="18"/>
      <c r="O6" s="16">
        <v>2018</v>
      </c>
    </row>
    <row r="7" spans="1:17" ht="21.95" customHeight="1" x14ac:dyDescent="0.2">
      <c r="A7" s="8" t="s">
        <v>13</v>
      </c>
      <c r="G7" s="1"/>
      <c r="H7" s="1"/>
      <c r="I7" s="1"/>
      <c r="J7" s="1"/>
      <c r="K7" s="1"/>
      <c r="M7" s="92"/>
      <c r="O7" s="92"/>
    </row>
    <row r="8" spans="1:17" ht="21.95" customHeight="1" x14ac:dyDescent="0.2">
      <c r="A8" s="8" t="s">
        <v>14</v>
      </c>
      <c r="E8" s="23"/>
      <c r="F8" s="23"/>
      <c r="L8" s="23"/>
      <c r="M8" s="23"/>
      <c r="N8" s="23"/>
      <c r="O8" s="23"/>
      <c r="P8" s="23"/>
      <c r="Q8" s="23"/>
    </row>
    <row r="9" spans="1:17" ht="21.95" customHeight="1" x14ac:dyDescent="0.2">
      <c r="A9" s="2" t="s">
        <v>31</v>
      </c>
      <c r="E9" s="23"/>
      <c r="F9" s="23"/>
      <c r="G9" s="93" t="s">
        <v>87</v>
      </c>
      <c r="H9" s="93"/>
      <c r="I9" s="24">
        <v>236231093</v>
      </c>
      <c r="K9" s="24">
        <v>106167752</v>
      </c>
      <c r="L9" s="25"/>
      <c r="M9" s="24">
        <v>233949416</v>
      </c>
      <c r="N9" s="95"/>
      <c r="O9" s="24">
        <v>74211030</v>
      </c>
      <c r="P9" s="96"/>
    </row>
    <row r="10" spans="1:17" ht="21.95" customHeight="1" x14ac:dyDescent="0.2">
      <c r="A10" s="2" t="s">
        <v>124</v>
      </c>
      <c r="E10" s="23"/>
      <c r="F10" s="23"/>
      <c r="G10" s="93" t="s">
        <v>81</v>
      </c>
      <c r="H10" s="93"/>
      <c r="I10" s="24">
        <v>730197678</v>
      </c>
      <c r="K10" s="24">
        <v>0</v>
      </c>
      <c r="L10" s="153"/>
      <c r="M10" s="24">
        <v>730197678</v>
      </c>
      <c r="N10" s="95"/>
      <c r="O10" s="24">
        <v>0</v>
      </c>
      <c r="P10" s="96"/>
    </row>
    <row r="11" spans="1:17" ht="21.95" customHeight="1" x14ac:dyDescent="0.2">
      <c r="A11" s="2" t="s">
        <v>43</v>
      </c>
      <c r="E11" s="23"/>
      <c r="F11" s="23"/>
      <c r="G11" s="93" t="s">
        <v>119</v>
      </c>
      <c r="H11" s="93"/>
      <c r="I11" s="24">
        <v>35040791</v>
      </c>
      <c r="K11" s="24">
        <v>8059007</v>
      </c>
      <c r="L11" s="25"/>
      <c r="M11" s="24">
        <v>35510240</v>
      </c>
      <c r="N11" s="95"/>
      <c r="O11" s="24">
        <v>12996784</v>
      </c>
      <c r="P11" s="96"/>
    </row>
    <row r="12" spans="1:17" s="47" customFormat="1" ht="21.95" customHeight="1" x14ac:dyDescent="0.2">
      <c r="A12" s="47" t="s">
        <v>86</v>
      </c>
      <c r="E12" s="23"/>
      <c r="F12" s="23"/>
      <c r="G12" s="33">
        <v>10</v>
      </c>
      <c r="H12" s="33"/>
      <c r="I12" s="24">
        <v>877543616</v>
      </c>
      <c r="J12" s="33"/>
      <c r="K12" s="24">
        <v>833745175</v>
      </c>
      <c r="L12" s="25"/>
      <c r="M12" s="24">
        <v>877543616</v>
      </c>
      <c r="N12" s="26"/>
      <c r="O12" s="24">
        <v>833745175</v>
      </c>
    </row>
    <row r="13" spans="1:17" ht="21.95" customHeight="1" x14ac:dyDescent="0.2">
      <c r="A13" s="2" t="s">
        <v>49</v>
      </c>
      <c r="E13" s="23"/>
      <c r="F13" s="23"/>
      <c r="G13" s="97">
        <v>11</v>
      </c>
      <c r="H13" s="97"/>
      <c r="I13" s="24">
        <v>940335502</v>
      </c>
      <c r="J13" s="33"/>
      <c r="K13" s="24">
        <v>991729793</v>
      </c>
      <c r="L13" s="25"/>
      <c r="M13" s="24">
        <v>940335502</v>
      </c>
      <c r="N13" s="95"/>
      <c r="O13" s="24">
        <v>991729793</v>
      </c>
      <c r="P13" s="96"/>
    </row>
    <row r="14" spans="1:17" ht="21.95" customHeight="1" x14ac:dyDescent="0.2">
      <c r="A14" s="2" t="s">
        <v>41</v>
      </c>
      <c r="E14" s="23"/>
      <c r="F14" s="23"/>
      <c r="G14" s="97">
        <v>12</v>
      </c>
      <c r="H14" s="97"/>
      <c r="I14" s="24">
        <v>70001784</v>
      </c>
      <c r="J14" s="33"/>
      <c r="K14" s="24">
        <v>87128670</v>
      </c>
      <c r="L14" s="25"/>
      <c r="M14" s="24">
        <v>70001784</v>
      </c>
      <c r="N14" s="95"/>
      <c r="O14" s="24">
        <v>87128670</v>
      </c>
      <c r="P14" s="96"/>
    </row>
    <row r="15" spans="1:17" ht="21.95" customHeight="1" x14ac:dyDescent="0.2">
      <c r="A15" s="2" t="s">
        <v>73</v>
      </c>
      <c r="E15" s="23"/>
      <c r="F15" s="23"/>
      <c r="G15" s="97">
        <v>13</v>
      </c>
      <c r="H15" s="97"/>
      <c r="I15" s="24">
        <v>95485732</v>
      </c>
      <c r="J15" s="33"/>
      <c r="K15" s="24">
        <v>104170595</v>
      </c>
      <c r="L15" s="25"/>
      <c r="M15" s="24">
        <v>95485732</v>
      </c>
      <c r="N15" s="95"/>
      <c r="O15" s="24">
        <v>104170595</v>
      </c>
      <c r="P15" s="96"/>
    </row>
    <row r="16" spans="1:17" ht="21.95" customHeight="1" x14ac:dyDescent="0.2">
      <c r="A16" s="2" t="s">
        <v>109</v>
      </c>
      <c r="E16" s="23"/>
      <c r="F16" s="23"/>
      <c r="G16" s="97"/>
      <c r="H16" s="97"/>
      <c r="I16" s="24">
        <v>2141125</v>
      </c>
      <c r="J16" s="33"/>
      <c r="K16" s="24">
        <v>2141125</v>
      </c>
      <c r="L16" s="25"/>
      <c r="M16" s="24">
        <v>2141125</v>
      </c>
      <c r="N16" s="95"/>
      <c r="O16" s="24">
        <v>2141125</v>
      </c>
      <c r="P16" s="96"/>
    </row>
    <row r="17" spans="1:16" ht="21.95" customHeight="1" x14ac:dyDescent="0.2">
      <c r="A17" s="2" t="s">
        <v>9</v>
      </c>
      <c r="E17" s="23"/>
      <c r="F17" s="23"/>
      <c r="G17" s="97"/>
      <c r="H17" s="97"/>
      <c r="I17" s="123">
        <v>8763574</v>
      </c>
      <c r="J17" s="33"/>
      <c r="K17" s="123">
        <v>9232653</v>
      </c>
      <c r="L17" s="25"/>
      <c r="M17" s="123">
        <v>8566351</v>
      </c>
      <c r="N17" s="95"/>
      <c r="O17" s="123">
        <v>8641218</v>
      </c>
      <c r="P17" s="22"/>
    </row>
    <row r="18" spans="1:16" ht="21.95" customHeight="1" x14ac:dyDescent="0.2">
      <c r="A18" s="8" t="s">
        <v>15</v>
      </c>
      <c r="E18" s="23"/>
      <c r="F18" s="23"/>
      <c r="G18" s="93"/>
      <c r="H18" s="93"/>
      <c r="I18" s="98">
        <f>SUM(I9:I17)</f>
        <v>2995740895</v>
      </c>
      <c r="J18" s="93"/>
      <c r="K18" s="98">
        <f>SUM(K9:K17)</f>
        <v>2142374770</v>
      </c>
      <c r="L18" s="94"/>
      <c r="M18" s="98">
        <f>SUM(M9:M17)</f>
        <v>2993731444</v>
      </c>
      <c r="N18" s="95"/>
      <c r="O18" s="98">
        <f>SUM(O9:O17)</f>
        <v>2114764390</v>
      </c>
      <c r="P18" s="22"/>
    </row>
    <row r="19" spans="1:16" ht="21.95" customHeight="1" x14ac:dyDescent="0.2">
      <c r="A19" s="8" t="s">
        <v>16</v>
      </c>
      <c r="E19" s="23"/>
      <c r="F19" s="23"/>
      <c r="G19" s="93"/>
      <c r="H19" s="93"/>
      <c r="I19" s="99"/>
      <c r="J19" s="93"/>
      <c r="K19" s="99"/>
      <c r="L19" s="94"/>
      <c r="M19" s="99"/>
      <c r="N19" s="95"/>
      <c r="O19" s="99"/>
      <c r="P19" s="22"/>
    </row>
    <row r="20" spans="1:16" ht="21.95" customHeight="1" x14ac:dyDescent="0.2">
      <c r="A20" s="2" t="s">
        <v>42</v>
      </c>
      <c r="E20" s="23"/>
      <c r="F20" s="23"/>
      <c r="G20" s="93" t="s">
        <v>120</v>
      </c>
      <c r="H20" s="93"/>
      <c r="I20" s="121">
        <v>46738345</v>
      </c>
      <c r="K20" s="121">
        <v>101143725</v>
      </c>
      <c r="L20" s="25"/>
      <c r="M20" s="121">
        <v>46738345</v>
      </c>
      <c r="N20" s="95"/>
      <c r="O20" s="121">
        <v>101143725</v>
      </c>
      <c r="P20" s="22"/>
    </row>
    <row r="21" spans="1:16" ht="21.95" customHeight="1" x14ac:dyDescent="0.2">
      <c r="A21" s="70" t="s">
        <v>125</v>
      </c>
      <c r="E21" s="23"/>
      <c r="F21" s="23"/>
      <c r="G21" s="97" t="s">
        <v>121</v>
      </c>
      <c r="H21" s="97"/>
      <c r="I21" s="121">
        <v>321727654</v>
      </c>
      <c r="K21" s="121">
        <v>226199698</v>
      </c>
      <c r="L21" s="25"/>
      <c r="M21" s="121">
        <v>321727654</v>
      </c>
      <c r="N21" s="95"/>
      <c r="O21" s="121">
        <v>226199698</v>
      </c>
      <c r="P21" s="22"/>
    </row>
    <row r="22" spans="1:16" ht="21.95" customHeight="1" x14ac:dyDescent="0.2">
      <c r="A22" s="2" t="s">
        <v>104</v>
      </c>
      <c r="E22" s="23"/>
      <c r="F22" s="23"/>
      <c r="G22" s="97">
        <v>11</v>
      </c>
      <c r="H22" s="97"/>
      <c r="I22" s="67">
        <v>40809987</v>
      </c>
      <c r="J22" s="33"/>
      <c r="K22" s="121">
        <v>40916931</v>
      </c>
      <c r="L22" s="25"/>
      <c r="M22" s="67">
        <v>40809987</v>
      </c>
      <c r="N22" s="95"/>
      <c r="O22" s="67">
        <v>40916931</v>
      </c>
      <c r="P22" s="22"/>
    </row>
    <row r="23" spans="1:16" ht="21.95" customHeight="1" x14ac:dyDescent="0.2">
      <c r="A23" s="2" t="s">
        <v>38</v>
      </c>
      <c r="E23" s="23"/>
      <c r="F23" s="23"/>
      <c r="G23" s="93"/>
      <c r="H23" s="93"/>
      <c r="I23" s="99"/>
      <c r="J23" s="93"/>
      <c r="K23" s="99"/>
      <c r="L23" s="94"/>
      <c r="M23" s="99"/>
      <c r="N23" s="95"/>
      <c r="O23" s="99"/>
      <c r="P23" s="22"/>
    </row>
    <row r="24" spans="1:16" ht="21.95" customHeight="1" x14ac:dyDescent="0.2">
      <c r="A24" s="2"/>
      <c r="B24" s="70" t="s">
        <v>10</v>
      </c>
      <c r="E24" s="23"/>
      <c r="F24" s="23"/>
      <c r="G24" s="97">
        <v>12</v>
      </c>
      <c r="H24" s="97"/>
      <c r="I24" s="121">
        <v>43802690</v>
      </c>
      <c r="J24" s="33"/>
      <c r="K24" s="67">
        <v>35482429</v>
      </c>
      <c r="L24" s="25"/>
      <c r="M24" s="121">
        <v>43802690</v>
      </c>
      <c r="N24" s="95"/>
      <c r="O24" s="121">
        <v>35482429</v>
      </c>
      <c r="P24" s="22"/>
    </row>
    <row r="25" spans="1:16" ht="21.95" customHeight="1" x14ac:dyDescent="0.2">
      <c r="A25" s="2" t="s">
        <v>11</v>
      </c>
      <c r="E25" s="23"/>
      <c r="F25" s="23"/>
      <c r="G25" s="93"/>
      <c r="H25" s="93"/>
      <c r="I25" s="121"/>
      <c r="J25" s="93"/>
      <c r="L25" s="25"/>
      <c r="M25" s="121"/>
      <c r="N25" s="95"/>
      <c r="O25" s="121"/>
      <c r="P25" s="22"/>
    </row>
    <row r="26" spans="1:16" ht="21.95" customHeight="1" x14ac:dyDescent="0.2">
      <c r="A26" s="2"/>
      <c r="B26" s="70" t="s">
        <v>10</v>
      </c>
      <c r="E26" s="23"/>
      <c r="F26" s="23"/>
      <c r="G26" s="97">
        <v>13</v>
      </c>
      <c r="H26" s="97"/>
      <c r="I26" s="121">
        <v>19974246</v>
      </c>
      <c r="J26" s="33"/>
      <c r="K26" s="67">
        <v>63899359</v>
      </c>
      <c r="L26" s="25"/>
      <c r="M26" s="121">
        <v>19974246</v>
      </c>
      <c r="N26" s="95"/>
      <c r="O26" s="121">
        <v>63899359</v>
      </c>
      <c r="P26" s="22"/>
    </row>
    <row r="27" spans="1:16" ht="21.95" customHeight="1" x14ac:dyDescent="0.2">
      <c r="A27" s="2" t="s">
        <v>163</v>
      </c>
      <c r="B27" s="70"/>
      <c r="E27" s="23"/>
      <c r="F27" s="23"/>
      <c r="G27" s="97">
        <v>16</v>
      </c>
      <c r="H27" s="97"/>
      <c r="I27" s="121">
        <v>0</v>
      </c>
      <c r="J27" s="33"/>
      <c r="K27" s="121">
        <v>0</v>
      </c>
      <c r="L27" s="25"/>
      <c r="M27" s="121">
        <v>4999970</v>
      </c>
      <c r="N27" s="95"/>
      <c r="O27" s="121">
        <v>4999970</v>
      </c>
      <c r="P27" s="22"/>
    </row>
    <row r="28" spans="1:16" ht="21.95" customHeight="1" x14ac:dyDescent="0.2">
      <c r="A28" s="2" t="s">
        <v>44</v>
      </c>
      <c r="E28" s="23"/>
      <c r="F28" s="23"/>
      <c r="G28" s="97">
        <v>17</v>
      </c>
      <c r="H28" s="97"/>
      <c r="I28" s="121">
        <v>26199313</v>
      </c>
      <c r="J28" s="33"/>
      <c r="K28" s="121">
        <v>13006077</v>
      </c>
      <c r="L28" s="25"/>
      <c r="M28" s="121">
        <v>25764652</v>
      </c>
      <c r="N28" s="95"/>
      <c r="O28" s="121">
        <v>12882828</v>
      </c>
      <c r="P28" s="22"/>
    </row>
    <row r="29" spans="1:16" ht="21.95" customHeight="1" x14ac:dyDescent="0.2">
      <c r="A29" s="2" t="s">
        <v>45</v>
      </c>
      <c r="E29" s="23"/>
      <c r="F29" s="23"/>
      <c r="G29" s="97">
        <v>18</v>
      </c>
      <c r="H29" s="97"/>
      <c r="I29" s="121">
        <v>7062668</v>
      </c>
      <c r="J29" s="33"/>
      <c r="K29" s="121">
        <v>8285666</v>
      </c>
      <c r="L29" s="25"/>
      <c r="M29" s="121">
        <v>7062668</v>
      </c>
      <c r="N29" s="95"/>
      <c r="O29" s="121">
        <v>8285666</v>
      </c>
      <c r="P29" s="22"/>
    </row>
    <row r="30" spans="1:16" ht="21.95" customHeight="1" x14ac:dyDescent="0.2">
      <c r="A30" s="2" t="s">
        <v>74</v>
      </c>
      <c r="E30" s="23"/>
      <c r="F30" s="23"/>
      <c r="G30" s="97">
        <v>19</v>
      </c>
      <c r="H30" s="97"/>
      <c r="I30" s="121">
        <v>48689512</v>
      </c>
      <c r="J30" s="33"/>
      <c r="K30" s="121">
        <v>31786353</v>
      </c>
      <c r="L30" s="25"/>
      <c r="M30" s="121">
        <v>48643179</v>
      </c>
      <c r="N30" s="95"/>
      <c r="O30" s="121">
        <v>31750717</v>
      </c>
      <c r="P30" s="22"/>
    </row>
    <row r="31" spans="1:16" ht="21.95" customHeight="1" x14ac:dyDescent="0.2">
      <c r="A31" s="8" t="s">
        <v>17</v>
      </c>
      <c r="E31" s="23"/>
      <c r="F31" s="23"/>
      <c r="G31" s="93"/>
      <c r="H31" s="93"/>
      <c r="I31" s="98">
        <f>SUM(I20:I30)</f>
        <v>555004415</v>
      </c>
      <c r="J31" s="93"/>
      <c r="K31" s="98">
        <f>SUM(K20:K30)</f>
        <v>520720238</v>
      </c>
      <c r="L31" s="94"/>
      <c r="M31" s="98">
        <f>SUM(M20:M30)</f>
        <v>559523391</v>
      </c>
      <c r="N31" s="95"/>
      <c r="O31" s="98">
        <f>SUM(O20:O30)</f>
        <v>525561323</v>
      </c>
      <c r="P31" s="22"/>
    </row>
    <row r="32" spans="1:16" ht="21.95" customHeight="1" thickBot="1" x14ac:dyDescent="0.25">
      <c r="A32" s="8" t="s">
        <v>18</v>
      </c>
      <c r="E32" s="23"/>
      <c r="F32" s="23"/>
      <c r="G32" s="93"/>
      <c r="H32" s="93"/>
      <c r="I32" s="100">
        <f>I18+I31</f>
        <v>3550745310</v>
      </c>
      <c r="J32" s="93"/>
      <c r="K32" s="100">
        <f>K18+K31</f>
        <v>2663095008</v>
      </c>
      <c r="L32" s="94"/>
      <c r="M32" s="100">
        <f>M18+M31</f>
        <v>3553254835</v>
      </c>
      <c r="N32" s="95"/>
      <c r="O32" s="100">
        <f>O18+O31</f>
        <v>2640325713</v>
      </c>
      <c r="P32" s="101"/>
    </row>
    <row r="33" spans="1:15" ht="21.95" customHeight="1" thickTop="1" x14ac:dyDescent="0.2">
      <c r="A33" s="2"/>
    </row>
    <row r="34" spans="1:15" ht="21.95" customHeight="1" x14ac:dyDescent="0.2">
      <c r="A34" s="2" t="s">
        <v>7</v>
      </c>
      <c r="F34" s="2"/>
    </row>
    <row r="35" spans="1:15" ht="21.95" customHeight="1" x14ac:dyDescent="0.2">
      <c r="A35" s="8" t="s">
        <v>146</v>
      </c>
      <c r="B35" s="9"/>
      <c r="C35" s="9"/>
      <c r="D35" s="9"/>
      <c r="E35" s="9"/>
      <c r="F35" s="10"/>
    </row>
    <row r="36" spans="1:15" ht="21.95" customHeight="1" x14ac:dyDescent="0.2">
      <c r="A36" s="8" t="s">
        <v>184</v>
      </c>
      <c r="B36" s="89"/>
      <c r="C36" s="89"/>
      <c r="D36" s="89"/>
      <c r="E36" s="89"/>
      <c r="F36" s="89"/>
      <c r="G36" s="90"/>
      <c r="H36" s="90"/>
      <c r="I36" s="90"/>
      <c r="J36" s="90"/>
      <c r="K36" s="90"/>
      <c r="L36" s="89"/>
      <c r="N36" s="89"/>
      <c r="O36" s="89"/>
    </row>
    <row r="37" spans="1:15" ht="21.95" customHeight="1" x14ac:dyDescent="0.2">
      <c r="A37" s="8" t="s">
        <v>203</v>
      </c>
      <c r="B37" s="89"/>
      <c r="C37" s="89"/>
      <c r="D37" s="89"/>
      <c r="E37" s="89"/>
      <c r="F37" s="89"/>
      <c r="G37" s="90"/>
      <c r="H37" s="90"/>
      <c r="I37" s="90"/>
      <c r="J37" s="90"/>
      <c r="K37" s="90"/>
      <c r="L37" s="89"/>
      <c r="M37" s="89"/>
      <c r="N37" s="89"/>
      <c r="O37" s="89"/>
    </row>
    <row r="38" spans="1:15" ht="21.95" customHeight="1" x14ac:dyDescent="0.2">
      <c r="A38" s="2"/>
      <c r="B38" s="14"/>
      <c r="C38" s="14"/>
      <c r="D38" s="14"/>
      <c r="E38" s="14"/>
      <c r="F38" s="14"/>
      <c r="G38" s="15"/>
      <c r="H38" s="15"/>
      <c r="I38" s="15"/>
      <c r="J38" s="15"/>
      <c r="K38" s="15"/>
      <c r="L38" s="14"/>
      <c r="M38" s="3"/>
      <c r="N38" s="91"/>
      <c r="O38" s="3" t="s">
        <v>12</v>
      </c>
    </row>
    <row r="39" spans="1:15" ht="21.95" customHeight="1" x14ac:dyDescent="0.2">
      <c r="A39" s="2"/>
      <c r="B39" s="14"/>
      <c r="C39" s="14"/>
      <c r="D39" s="14"/>
      <c r="E39" s="14"/>
      <c r="F39" s="14"/>
      <c r="G39" s="15"/>
      <c r="H39" s="15"/>
      <c r="I39" s="155" t="s">
        <v>211</v>
      </c>
      <c r="J39" s="155"/>
      <c r="K39" s="155"/>
      <c r="L39" s="2"/>
      <c r="M39" s="154" t="s">
        <v>143</v>
      </c>
      <c r="N39" s="154"/>
      <c r="O39" s="154"/>
    </row>
    <row r="40" spans="1:15" ht="21.95" customHeight="1" x14ac:dyDescent="0.2">
      <c r="A40" s="2"/>
      <c r="G40" s="150" t="s">
        <v>8</v>
      </c>
      <c r="H40" s="1"/>
      <c r="I40" s="16" t="s">
        <v>196</v>
      </c>
      <c r="J40" s="1"/>
      <c r="K40" s="16">
        <v>2018</v>
      </c>
      <c r="L40" s="17"/>
      <c r="M40" s="16" t="s">
        <v>196</v>
      </c>
      <c r="N40" s="18"/>
      <c r="O40" s="16">
        <v>2018</v>
      </c>
    </row>
    <row r="41" spans="1:15" ht="21.95" customHeight="1" x14ac:dyDescent="0.2">
      <c r="A41" s="8" t="s">
        <v>19</v>
      </c>
      <c r="D41" s="102"/>
      <c r="E41" s="102"/>
      <c r="F41" s="102"/>
      <c r="L41" s="102"/>
      <c r="M41" s="102"/>
      <c r="N41" s="102"/>
      <c r="O41" s="102"/>
    </row>
    <row r="42" spans="1:15" ht="21.95" customHeight="1" x14ac:dyDescent="0.2">
      <c r="A42" s="8" t="s">
        <v>20</v>
      </c>
      <c r="C42" s="8"/>
    </row>
    <row r="43" spans="1:15" ht="21.95" customHeight="1" x14ac:dyDescent="0.2">
      <c r="A43" s="2" t="s">
        <v>147</v>
      </c>
      <c r="C43" s="8"/>
      <c r="G43" s="2"/>
      <c r="H43" s="2"/>
      <c r="I43" s="2"/>
      <c r="J43" s="2"/>
      <c r="K43" s="2"/>
      <c r="L43" s="2"/>
      <c r="M43" s="2"/>
      <c r="N43" s="2"/>
      <c r="O43" s="2"/>
    </row>
    <row r="44" spans="1:15" ht="21.95" customHeight="1" x14ac:dyDescent="0.2">
      <c r="A44" s="2"/>
      <c r="B44" s="2" t="s">
        <v>148</v>
      </c>
      <c r="C44" s="8"/>
      <c r="G44" s="21" t="s">
        <v>50</v>
      </c>
      <c r="I44" s="135">
        <v>249763180</v>
      </c>
      <c r="K44" s="135">
        <v>420846870</v>
      </c>
      <c r="L44" s="25"/>
      <c r="M44" s="135">
        <v>249763180</v>
      </c>
      <c r="N44" s="25"/>
      <c r="O44" s="135">
        <v>420767620</v>
      </c>
    </row>
    <row r="45" spans="1:15" ht="21.95" customHeight="1" x14ac:dyDescent="0.2">
      <c r="A45" s="2" t="s">
        <v>113</v>
      </c>
      <c r="I45" s="135">
        <v>795143</v>
      </c>
      <c r="K45" s="135">
        <v>1096834</v>
      </c>
      <c r="L45" s="25"/>
      <c r="M45" s="135">
        <v>901643</v>
      </c>
      <c r="N45" s="25"/>
      <c r="O45" s="135">
        <v>1590428</v>
      </c>
    </row>
    <row r="46" spans="1:15" ht="21.95" customHeight="1" x14ac:dyDescent="0.2">
      <c r="A46" s="2" t="s">
        <v>209</v>
      </c>
      <c r="G46" s="21" t="s">
        <v>202</v>
      </c>
      <c r="I46" s="135">
        <v>0</v>
      </c>
      <c r="K46" s="135">
        <v>0</v>
      </c>
      <c r="L46" s="25"/>
      <c r="M46" s="135">
        <v>66000000</v>
      </c>
      <c r="N46" s="25"/>
      <c r="O46" s="135">
        <v>0</v>
      </c>
    </row>
    <row r="47" spans="1:15" ht="21.95" customHeight="1" x14ac:dyDescent="0.2">
      <c r="A47" s="2" t="s">
        <v>88</v>
      </c>
      <c r="G47" s="21" t="s">
        <v>51</v>
      </c>
      <c r="I47" s="135">
        <v>0</v>
      </c>
      <c r="K47" s="135">
        <v>12665000</v>
      </c>
      <c r="L47" s="25"/>
      <c r="M47" s="135">
        <v>0</v>
      </c>
      <c r="N47" s="25"/>
      <c r="O47" s="135">
        <v>12665000</v>
      </c>
    </row>
    <row r="48" spans="1:15" ht="21.95" customHeight="1" x14ac:dyDescent="0.2">
      <c r="A48" s="2" t="s">
        <v>106</v>
      </c>
      <c r="G48" s="21" t="s">
        <v>78</v>
      </c>
      <c r="I48" s="135">
        <v>847966955</v>
      </c>
      <c r="K48" s="135">
        <v>149941336</v>
      </c>
      <c r="L48" s="25"/>
      <c r="M48" s="135">
        <v>847966955</v>
      </c>
      <c r="N48" s="25"/>
      <c r="O48" s="135">
        <v>149941336</v>
      </c>
    </row>
    <row r="49" spans="1:16" ht="21.95" customHeight="1" x14ac:dyDescent="0.2">
      <c r="A49" s="2" t="s">
        <v>89</v>
      </c>
      <c r="G49" s="93"/>
      <c r="H49" s="93"/>
      <c r="I49" s="2"/>
      <c r="J49" s="93"/>
      <c r="K49" s="2"/>
      <c r="L49" s="2"/>
      <c r="M49" s="2"/>
      <c r="N49" s="95"/>
      <c r="O49" s="2"/>
    </row>
    <row r="50" spans="1:16" ht="21.95" customHeight="1" x14ac:dyDescent="0.2">
      <c r="A50" s="2" t="s">
        <v>138</v>
      </c>
      <c r="G50" s="21" t="s">
        <v>79</v>
      </c>
      <c r="I50" s="135">
        <v>72591933</v>
      </c>
      <c r="K50" s="135">
        <v>60933631</v>
      </c>
      <c r="L50" s="25"/>
      <c r="M50" s="135">
        <v>72591933</v>
      </c>
      <c r="N50" s="25"/>
      <c r="O50" s="135">
        <v>60933631</v>
      </c>
    </row>
    <row r="51" spans="1:16" ht="21.95" customHeight="1" x14ac:dyDescent="0.2">
      <c r="A51" s="2" t="s">
        <v>89</v>
      </c>
      <c r="I51" s="135"/>
      <c r="K51" s="135"/>
      <c r="L51" s="25"/>
      <c r="M51" s="135"/>
      <c r="N51" s="25"/>
      <c r="O51" s="135"/>
      <c r="P51" s="96"/>
    </row>
    <row r="52" spans="1:16" ht="21.95" customHeight="1" x14ac:dyDescent="0.2">
      <c r="A52" s="2" t="s">
        <v>212</v>
      </c>
      <c r="G52" s="21" t="s">
        <v>83</v>
      </c>
      <c r="I52" s="136">
        <v>2191170</v>
      </c>
      <c r="K52" s="136">
        <v>83037</v>
      </c>
      <c r="L52" s="25"/>
      <c r="M52" s="136">
        <v>2191170</v>
      </c>
      <c r="N52" s="25"/>
      <c r="O52" s="136">
        <v>83037</v>
      </c>
      <c r="P52" s="96"/>
    </row>
    <row r="53" spans="1:16" ht="21.95" customHeight="1" x14ac:dyDescent="0.2">
      <c r="A53" s="2" t="s">
        <v>75</v>
      </c>
      <c r="D53" s="23"/>
      <c r="F53" s="23"/>
      <c r="I53" s="136">
        <v>15032650</v>
      </c>
      <c r="K53" s="136">
        <v>23496712</v>
      </c>
      <c r="L53" s="25"/>
      <c r="M53" s="136">
        <v>10091732</v>
      </c>
      <c r="N53" s="25"/>
      <c r="O53" s="136">
        <v>19965483</v>
      </c>
      <c r="P53" s="96"/>
    </row>
    <row r="54" spans="1:16" ht="21.95" customHeight="1" x14ac:dyDescent="0.2">
      <c r="A54" s="2" t="s">
        <v>114</v>
      </c>
      <c r="D54" s="23"/>
      <c r="F54" s="23"/>
      <c r="G54" s="33"/>
      <c r="H54" s="33"/>
      <c r="I54" s="69">
        <v>29387341</v>
      </c>
      <c r="J54" s="33"/>
      <c r="K54" s="69">
        <v>32600071</v>
      </c>
      <c r="L54" s="25"/>
      <c r="M54" s="69">
        <v>29118320</v>
      </c>
      <c r="N54" s="25"/>
      <c r="O54" s="69">
        <v>32517492</v>
      </c>
      <c r="P54" s="96"/>
    </row>
    <row r="55" spans="1:16" ht="21.95" customHeight="1" x14ac:dyDescent="0.2">
      <c r="A55" s="2" t="s">
        <v>0</v>
      </c>
      <c r="E55" s="23"/>
      <c r="F55" s="23"/>
      <c r="G55" s="33" t="s">
        <v>204</v>
      </c>
      <c r="H55" s="33"/>
      <c r="I55" s="67">
        <v>70077836</v>
      </c>
      <c r="J55" s="33"/>
      <c r="K55" s="67">
        <v>56362778</v>
      </c>
      <c r="L55" s="25"/>
      <c r="M55" s="67">
        <v>68291825</v>
      </c>
      <c r="N55" s="25"/>
      <c r="O55" s="67">
        <v>54821174</v>
      </c>
      <c r="P55" s="96"/>
    </row>
    <row r="56" spans="1:16" ht="21.95" customHeight="1" x14ac:dyDescent="0.2">
      <c r="A56" s="8" t="s">
        <v>21</v>
      </c>
      <c r="E56" s="23"/>
      <c r="F56" s="23"/>
      <c r="G56" s="93"/>
      <c r="H56" s="93"/>
      <c r="I56" s="104">
        <f>SUM(I44:I55)</f>
        <v>1287806208</v>
      </c>
      <c r="J56" s="93"/>
      <c r="K56" s="104">
        <f>SUM(K44:K55)</f>
        <v>758026269</v>
      </c>
      <c r="L56" s="94"/>
      <c r="M56" s="104">
        <f>SUM(M44:M55)</f>
        <v>1346916758</v>
      </c>
      <c r="N56" s="95"/>
      <c r="O56" s="104">
        <f>SUM(O44:O55)</f>
        <v>753285201</v>
      </c>
      <c r="P56" s="96"/>
    </row>
    <row r="57" spans="1:16" ht="21.95" customHeight="1" x14ac:dyDescent="0.2">
      <c r="A57" s="8" t="s">
        <v>76</v>
      </c>
      <c r="E57" s="23"/>
      <c r="F57" s="23"/>
      <c r="G57" s="93"/>
      <c r="H57" s="93"/>
      <c r="I57" s="103"/>
      <c r="J57" s="93"/>
      <c r="K57" s="103"/>
      <c r="L57" s="94"/>
      <c r="M57" s="103"/>
      <c r="N57" s="95"/>
      <c r="O57" s="103"/>
      <c r="P57" s="96"/>
    </row>
    <row r="58" spans="1:16" ht="21.95" customHeight="1" x14ac:dyDescent="0.2">
      <c r="A58" s="2" t="s">
        <v>107</v>
      </c>
      <c r="F58" s="23"/>
      <c r="G58" s="21" t="s">
        <v>78</v>
      </c>
      <c r="I58" s="69">
        <v>1100908547</v>
      </c>
      <c r="K58" s="69">
        <v>695565776</v>
      </c>
      <c r="L58" s="25"/>
      <c r="M58" s="69">
        <v>1100908547</v>
      </c>
      <c r="N58" s="25"/>
      <c r="O58" s="69">
        <v>695565776</v>
      </c>
      <c r="P58" s="96"/>
    </row>
    <row r="59" spans="1:16" ht="21.95" customHeight="1" x14ac:dyDescent="0.2">
      <c r="A59" s="2" t="s">
        <v>139</v>
      </c>
      <c r="F59" s="23"/>
      <c r="G59" s="2"/>
      <c r="H59" s="2"/>
      <c r="I59" s="2"/>
      <c r="J59" s="2"/>
      <c r="K59" s="2"/>
      <c r="L59" s="2"/>
      <c r="M59" s="2"/>
      <c r="N59" s="2"/>
      <c r="O59" s="2"/>
      <c r="P59" s="96"/>
    </row>
    <row r="60" spans="1:16" ht="21.95" customHeight="1" x14ac:dyDescent="0.2">
      <c r="A60" s="2" t="s">
        <v>133</v>
      </c>
      <c r="F60" s="23"/>
      <c r="G60" s="21" t="s">
        <v>79</v>
      </c>
      <c r="I60" s="69">
        <v>5306114</v>
      </c>
      <c r="K60" s="69">
        <v>38684446</v>
      </c>
      <c r="L60" s="25"/>
      <c r="M60" s="69">
        <v>5306114</v>
      </c>
      <c r="N60" s="25"/>
      <c r="O60" s="69">
        <v>38684446</v>
      </c>
      <c r="P60" s="96"/>
    </row>
    <row r="61" spans="1:16" ht="21.95" customHeight="1" x14ac:dyDescent="0.2">
      <c r="A61" s="2" t="s">
        <v>213</v>
      </c>
      <c r="E61" s="23"/>
      <c r="F61" s="23"/>
      <c r="G61" s="93"/>
      <c r="H61" s="93"/>
      <c r="I61" s="69"/>
      <c r="J61" s="93"/>
      <c r="K61" s="69"/>
      <c r="L61" s="25"/>
      <c r="M61" s="69"/>
      <c r="N61" s="95"/>
      <c r="O61" s="69"/>
      <c r="P61" s="96"/>
    </row>
    <row r="62" spans="1:16" ht="21.95" customHeight="1" x14ac:dyDescent="0.2">
      <c r="A62" s="2" t="s">
        <v>133</v>
      </c>
      <c r="E62" s="23"/>
      <c r="F62" s="23"/>
      <c r="G62" s="21" t="s">
        <v>83</v>
      </c>
      <c r="I62" s="69">
        <v>2898179</v>
      </c>
      <c r="K62" s="69">
        <v>0</v>
      </c>
      <c r="L62" s="25"/>
      <c r="M62" s="69">
        <v>2898179</v>
      </c>
      <c r="N62" s="25"/>
      <c r="O62" s="69">
        <v>0</v>
      </c>
      <c r="P62" s="96"/>
    </row>
    <row r="63" spans="1:16" ht="21.95" customHeight="1" x14ac:dyDescent="0.2">
      <c r="A63" s="2" t="s">
        <v>82</v>
      </c>
      <c r="E63" s="23"/>
      <c r="F63" s="23"/>
      <c r="G63" s="21" t="s">
        <v>84</v>
      </c>
      <c r="I63" s="69">
        <v>9646452</v>
      </c>
      <c r="K63" s="69">
        <v>6302047</v>
      </c>
      <c r="L63" s="25"/>
      <c r="M63" s="69">
        <v>9335893</v>
      </c>
      <c r="N63" s="25"/>
      <c r="O63" s="69">
        <v>6123866</v>
      </c>
      <c r="P63" s="96"/>
    </row>
    <row r="64" spans="1:16" ht="21.95" customHeight="1" x14ac:dyDescent="0.2">
      <c r="A64" s="2" t="s">
        <v>114</v>
      </c>
      <c r="E64" s="23"/>
      <c r="F64" s="23"/>
      <c r="G64" s="21" t="s">
        <v>204</v>
      </c>
      <c r="I64" s="69">
        <v>11620410</v>
      </c>
      <c r="K64" s="69">
        <v>64767810</v>
      </c>
      <c r="L64" s="25"/>
      <c r="M64" s="69">
        <v>11620410</v>
      </c>
      <c r="N64" s="25"/>
      <c r="O64" s="69">
        <v>64767810</v>
      </c>
      <c r="P64" s="96"/>
    </row>
    <row r="65" spans="1:16" ht="21.95" customHeight="1" x14ac:dyDescent="0.2">
      <c r="A65" s="8" t="s">
        <v>33</v>
      </c>
      <c r="E65" s="23"/>
      <c r="F65" s="23"/>
      <c r="G65" s="93"/>
      <c r="H65" s="93"/>
      <c r="I65" s="104">
        <f>SUM(I58:I64)</f>
        <v>1130379702</v>
      </c>
      <c r="J65" s="93"/>
      <c r="K65" s="104">
        <f>SUM(K58:K64)</f>
        <v>805320079</v>
      </c>
      <c r="L65" s="94"/>
      <c r="M65" s="104">
        <f>SUM(M58:M64)</f>
        <v>1130069143</v>
      </c>
      <c r="N65" s="95"/>
      <c r="O65" s="104">
        <f>SUM(O58:O64)</f>
        <v>805141898</v>
      </c>
      <c r="P65" s="96"/>
    </row>
    <row r="66" spans="1:16" ht="21.95" customHeight="1" x14ac:dyDescent="0.2">
      <c r="A66" s="8" t="s">
        <v>22</v>
      </c>
      <c r="E66" s="23"/>
      <c r="F66" s="23"/>
      <c r="G66" s="93"/>
      <c r="H66" s="93"/>
      <c r="I66" s="104">
        <f>I56+I65</f>
        <v>2418185910</v>
      </c>
      <c r="J66" s="93"/>
      <c r="K66" s="104">
        <f>K56+K65</f>
        <v>1563346348</v>
      </c>
      <c r="L66" s="94"/>
      <c r="M66" s="104">
        <f>M56+M65</f>
        <v>2476985901</v>
      </c>
      <c r="N66" s="95"/>
      <c r="O66" s="104">
        <f>O56+O65</f>
        <v>1558427099</v>
      </c>
      <c r="P66" s="96"/>
    </row>
    <row r="67" spans="1:16" ht="21.95" customHeight="1" x14ac:dyDescent="0.2">
      <c r="A67" s="2"/>
      <c r="G67" s="2"/>
      <c r="H67" s="2"/>
      <c r="I67" s="2"/>
      <c r="J67" s="2"/>
      <c r="K67" s="2"/>
      <c r="L67" s="2"/>
      <c r="M67" s="2"/>
      <c r="N67" s="2"/>
      <c r="O67" s="2"/>
    </row>
    <row r="68" spans="1:16" ht="21.95" customHeight="1" x14ac:dyDescent="0.2">
      <c r="A68" s="2" t="s">
        <v>7</v>
      </c>
      <c r="F68" s="2"/>
      <c r="G68" s="38"/>
      <c r="H68" s="38"/>
      <c r="I68" s="38"/>
      <c r="J68" s="38"/>
      <c r="K68" s="38"/>
      <c r="L68" s="2"/>
      <c r="N68" s="2"/>
      <c r="O68" s="2"/>
    </row>
    <row r="69" spans="1:16" ht="21.95" customHeight="1" x14ac:dyDescent="0.2">
      <c r="A69" s="8" t="s">
        <v>146</v>
      </c>
      <c r="B69" s="9"/>
      <c r="C69" s="9"/>
      <c r="D69" s="9"/>
      <c r="E69" s="9"/>
      <c r="F69" s="10"/>
      <c r="G69" s="11"/>
      <c r="H69" s="11"/>
      <c r="I69" s="11"/>
      <c r="J69" s="11"/>
      <c r="K69" s="11"/>
      <c r="L69" s="10"/>
      <c r="M69" s="12"/>
      <c r="N69" s="10"/>
      <c r="O69" s="12"/>
    </row>
    <row r="70" spans="1:16" ht="21.95" customHeight="1" x14ac:dyDescent="0.2">
      <c r="A70" s="8" t="s">
        <v>184</v>
      </c>
      <c r="B70" s="89"/>
      <c r="C70" s="89"/>
      <c r="D70" s="89"/>
      <c r="E70" s="89"/>
      <c r="F70" s="89"/>
      <c r="G70" s="90"/>
      <c r="H70" s="90"/>
      <c r="I70" s="90"/>
      <c r="J70" s="90"/>
      <c r="K70" s="90"/>
      <c r="L70" s="89"/>
      <c r="M70" s="89"/>
      <c r="N70" s="89"/>
      <c r="O70" s="89"/>
    </row>
    <row r="71" spans="1:16" ht="21.95" customHeight="1" x14ac:dyDescent="0.2">
      <c r="A71" s="8" t="s">
        <v>203</v>
      </c>
      <c r="B71" s="89"/>
      <c r="C71" s="89"/>
      <c r="D71" s="89"/>
      <c r="E71" s="89"/>
      <c r="F71" s="89"/>
      <c r="G71" s="90"/>
      <c r="H71" s="90"/>
      <c r="I71" s="90"/>
      <c r="J71" s="90"/>
      <c r="K71" s="90"/>
      <c r="L71" s="89"/>
      <c r="M71" s="89"/>
      <c r="N71" s="89"/>
      <c r="O71" s="89"/>
    </row>
    <row r="72" spans="1:16" ht="21.95" customHeight="1" x14ac:dyDescent="0.2">
      <c r="A72" s="2"/>
      <c r="B72" s="14"/>
      <c r="C72" s="14"/>
      <c r="D72" s="14"/>
      <c r="E72" s="14"/>
      <c r="F72" s="14"/>
      <c r="G72" s="15"/>
      <c r="H72" s="15"/>
      <c r="I72" s="15"/>
      <c r="J72" s="15"/>
      <c r="K72" s="15"/>
      <c r="L72" s="14"/>
      <c r="M72" s="3"/>
      <c r="N72" s="91"/>
      <c r="O72" s="3" t="s">
        <v>12</v>
      </c>
    </row>
    <row r="73" spans="1:16" ht="21.95" customHeight="1" x14ac:dyDescent="0.2">
      <c r="A73" s="2"/>
      <c r="B73" s="14"/>
      <c r="C73" s="14"/>
      <c r="D73" s="14"/>
      <c r="E73" s="14"/>
      <c r="F73" s="14"/>
      <c r="G73" s="15"/>
      <c r="H73" s="15"/>
      <c r="I73" s="155" t="s">
        <v>211</v>
      </c>
      <c r="J73" s="155"/>
      <c r="K73" s="155"/>
      <c r="L73" s="2"/>
      <c r="M73" s="154" t="s">
        <v>143</v>
      </c>
      <c r="N73" s="154"/>
      <c r="O73" s="154"/>
    </row>
    <row r="74" spans="1:16" ht="21.95" customHeight="1" x14ac:dyDescent="0.2">
      <c r="A74" s="2"/>
      <c r="G74" s="150" t="s">
        <v>8</v>
      </c>
      <c r="H74" s="1"/>
      <c r="I74" s="16" t="s">
        <v>196</v>
      </c>
      <c r="J74" s="1"/>
      <c r="K74" s="16">
        <v>2018</v>
      </c>
      <c r="L74" s="17"/>
      <c r="M74" s="16" t="s">
        <v>196</v>
      </c>
      <c r="N74" s="18"/>
      <c r="O74" s="16">
        <v>2018</v>
      </c>
    </row>
    <row r="75" spans="1:16" ht="21.95" customHeight="1" x14ac:dyDescent="0.2">
      <c r="A75" s="8" t="s">
        <v>23</v>
      </c>
      <c r="D75" s="102"/>
      <c r="E75" s="102"/>
      <c r="F75" s="102"/>
      <c r="L75" s="102"/>
      <c r="M75" s="102"/>
      <c r="N75" s="102"/>
      <c r="O75" s="102"/>
    </row>
    <row r="76" spans="1:16" ht="21.95" customHeight="1" x14ac:dyDescent="0.2">
      <c r="A76" s="8" t="s">
        <v>24</v>
      </c>
      <c r="E76" s="23"/>
      <c r="F76" s="23"/>
      <c r="L76" s="25"/>
      <c r="M76" s="62"/>
      <c r="N76" s="25"/>
      <c r="O76" s="62"/>
      <c r="P76" s="96"/>
    </row>
    <row r="77" spans="1:16" ht="21.95" customHeight="1" x14ac:dyDescent="0.2">
      <c r="A77" s="2" t="s">
        <v>3</v>
      </c>
      <c r="E77" s="23"/>
      <c r="F77" s="23"/>
      <c r="G77" s="93"/>
      <c r="H77" s="93"/>
      <c r="I77" s="93"/>
      <c r="J77" s="93"/>
      <c r="K77" s="93"/>
      <c r="L77" s="94"/>
      <c r="M77" s="105"/>
      <c r="N77" s="94"/>
      <c r="O77" s="105"/>
      <c r="P77" s="96"/>
    </row>
    <row r="78" spans="1:16" ht="21.95" customHeight="1" x14ac:dyDescent="0.2">
      <c r="A78" s="2"/>
      <c r="B78" s="2" t="s">
        <v>110</v>
      </c>
      <c r="E78" s="23"/>
      <c r="F78" s="23"/>
      <c r="G78" s="93"/>
      <c r="H78" s="93"/>
      <c r="I78" s="93"/>
      <c r="J78" s="93"/>
      <c r="K78" s="93"/>
      <c r="L78" s="94"/>
      <c r="M78" s="105"/>
      <c r="N78" s="94"/>
      <c r="O78" s="105"/>
      <c r="P78" s="96"/>
    </row>
    <row r="79" spans="1:16" ht="21.95" customHeight="1" thickBot="1" x14ac:dyDescent="0.25">
      <c r="A79" s="2"/>
      <c r="C79" s="106" t="s">
        <v>166</v>
      </c>
      <c r="D79" s="106"/>
      <c r="E79" s="23"/>
      <c r="F79" s="23"/>
      <c r="G79" s="21" t="s">
        <v>95</v>
      </c>
      <c r="I79" s="108">
        <v>300000000</v>
      </c>
      <c r="K79" s="108">
        <v>300000000</v>
      </c>
      <c r="L79" s="94"/>
      <c r="M79" s="108">
        <v>300000000</v>
      </c>
      <c r="N79" s="94"/>
      <c r="O79" s="108">
        <v>300000000</v>
      </c>
      <c r="P79" s="96"/>
    </row>
    <row r="80" spans="1:16" ht="21.95" customHeight="1" thickTop="1" x14ac:dyDescent="0.2">
      <c r="A80" s="2"/>
      <c r="B80" s="2" t="s">
        <v>111</v>
      </c>
      <c r="E80" s="23"/>
      <c r="F80" s="23"/>
      <c r="G80" s="93"/>
      <c r="H80" s="93"/>
      <c r="I80" s="107"/>
      <c r="J80" s="93"/>
      <c r="K80" s="107"/>
      <c r="L80" s="94"/>
      <c r="M80" s="107"/>
      <c r="N80" s="94"/>
      <c r="O80" s="107"/>
      <c r="P80" s="96"/>
    </row>
    <row r="81" spans="1:16" ht="21.95" customHeight="1" x14ac:dyDescent="0.2">
      <c r="A81" s="2"/>
      <c r="C81" s="106" t="s">
        <v>210</v>
      </c>
      <c r="E81" s="23"/>
      <c r="F81" s="23"/>
      <c r="I81" s="2"/>
      <c r="K81" s="2"/>
      <c r="L81" s="94"/>
      <c r="M81" s="2"/>
      <c r="N81" s="2"/>
      <c r="O81" s="2"/>
      <c r="P81" s="96"/>
    </row>
    <row r="82" spans="1:16" ht="21.95" customHeight="1" x14ac:dyDescent="0.2">
      <c r="A82" s="2"/>
      <c r="C82" s="106" t="s">
        <v>201</v>
      </c>
      <c r="D82" s="106"/>
      <c r="E82" s="23"/>
      <c r="F82" s="23"/>
      <c r="I82" s="107"/>
      <c r="K82" s="107"/>
      <c r="L82" s="94"/>
      <c r="M82" s="107"/>
      <c r="N82" s="94"/>
      <c r="O82" s="107"/>
      <c r="P82" s="96"/>
    </row>
    <row r="83" spans="1:16" ht="21.95" customHeight="1" x14ac:dyDescent="0.2">
      <c r="A83" s="2"/>
      <c r="C83" s="106" t="s">
        <v>127</v>
      </c>
      <c r="D83" s="106"/>
      <c r="E83" s="23"/>
      <c r="F83" s="23"/>
      <c r="G83" s="93" t="s">
        <v>95</v>
      </c>
      <c r="H83" s="93"/>
      <c r="I83" s="28">
        <f>Conso!E31</f>
        <v>221449456</v>
      </c>
      <c r="K83" s="28">
        <f>Conso!E22</f>
        <v>220718906</v>
      </c>
      <c r="L83" s="25"/>
      <c r="M83" s="28">
        <f>SE!E27</f>
        <v>221449456</v>
      </c>
      <c r="N83" s="25"/>
      <c r="O83" s="28">
        <f>SE!E18</f>
        <v>220718906</v>
      </c>
      <c r="P83" s="96"/>
    </row>
    <row r="84" spans="1:16" ht="21.95" customHeight="1" x14ac:dyDescent="0.2">
      <c r="A84" s="2" t="s">
        <v>77</v>
      </c>
      <c r="C84" s="106"/>
      <c r="D84" s="106"/>
      <c r="E84" s="23"/>
      <c r="F84" s="23"/>
      <c r="G84" s="33">
        <v>27</v>
      </c>
      <c r="H84" s="33"/>
      <c r="I84" s="121">
        <f>Conso!G31</f>
        <v>82317791</v>
      </c>
      <c r="J84" s="33"/>
      <c r="K84" s="121">
        <f>Conso!G22</f>
        <v>76473391</v>
      </c>
      <c r="L84" s="25"/>
      <c r="M84" s="121">
        <f>SE!G27</f>
        <v>82317791</v>
      </c>
      <c r="N84" s="25"/>
      <c r="O84" s="121">
        <f>SE!G18</f>
        <v>76473391</v>
      </c>
      <c r="P84" s="96"/>
    </row>
    <row r="85" spans="1:16" ht="21.95" customHeight="1" x14ac:dyDescent="0.2">
      <c r="A85" s="2" t="s">
        <v>126</v>
      </c>
      <c r="C85" s="106"/>
      <c r="D85" s="106"/>
      <c r="E85" s="23"/>
      <c r="F85" s="23"/>
      <c r="G85" s="33">
        <v>28</v>
      </c>
      <c r="H85" s="33"/>
      <c r="I85" s="121">
        <f>Conso!I31</f>
        <v>392750380</v>
      </c>
      <c r="J85" s="33"/>
      <c r="K85" s="121">
        <f>Conso!I22</f>
        <v>396403130</v>
      </c>
      <c r="L85" s="25"/>
      <c r="M85" s="121">
        <f>SE!I27</f>
        <v>392750380</v>
      </c>
      <c r="N85" s="25"/>
      <c r="O85" s="121">
        <f>SE!I18</f>
        <v>396403130</v>
      </c>
      <c r="P85" s="96"/>
    </row>
    <row r="86" spans="1:16" ht="21.95" customHeight="1" x14ac:dyDescent="0.2">
      <c r="A86" s="2" t="s">
        <v>4</v>
      </c>
      <c r="E86" s="23"/>
      <c r="F86" s="23"/>
      <c r="I86" s="121"/>
      <c r="K86" s="121"/>
      <c r="L86" s="25"/>
      <c r="M86" s="121"/>
      <c r="N86" s="25"/>
      <c r="O86" s="121"/>
      <c r="P86" s="96"/>
    </row>
    <row r="87" spans="1:16" ht="21.95" customHeight="1" x14ac:dyDescent="0.2">
      <c r="A87" s="2"/>
      <c r="B87" s="2" t="s">
        <v>35</v>
      </c>
      <c r="E87" s="23"/>
      <c r="F87" s="23"/>
      <c r="G87" s="21" t="s">
        <v>94</v>
      </c>
      <c r="I87" s="121">
        <f>Conso!K31</f>
        <v>30000000</v>
      </c>
      <c r="K87" s="121">
        <f>Conso!K22</f>
        <v>30000000</v>
      </c>
      <c r="L87" s="25"/>
      <c r="M87" s="121">
        <f>SE!K27</f>
        <v>30000000</v>
      </c>
      <c r="N87" s="25"/>
      <c r="O87" s="121">
        <f>SE!K18</f>
        <v>30000000</v>
      </c>
      <c r="P87" s="96"/>
    </row>
    <row r="88" spans="1:16" ht="21.95" customHeight="1" x14ac:dyDescent="0.2">
      <c r="A88" s="2"/>
      <c r="B88" s="2" t="s">
        <v>5</v>
      </c>
      <c r="E88" s="23"/>
      <c r="F88" s="23"/>
      <c r="I88" s="133">
        <f>Conso!M31</f>
        <v>406041406</v>
      </c>
      <c r="K88" s="133">
        <f>Conso!M22</f>
        <v>376153096</v>
      </c>
      <c r="L88" s="25"/>
      <c r="M88" s="133">
        <f>SE!M27</f>
        <v>349751307</v>
      </c>
      <c r="N88" s="25"/>
      <c r="O88" s="133">
        <f>SE!M18</f>
        <v>358303187</v>
      </c>
      <c r="P88" s="96"/>
    </row>
    <row r="89" spans="1:16" ht="21.95" customHeight="1" x14ac:dyDescent="0.2">
      <c r="A89" s="2" t="s">
        <v>164</v>
      </c>
      <c r="E89" s="23"/>
      <c r="F89" s="23"/>
      <c r="I89" s="26">
        <f>SUM(I83:I88)</f>
        <v>1132559033</v>
      </c>
      <c r="K89" s="26">
        <f>SUM(K83:K88)</f>
        <v>1099748523</v>
      </c>
      <c r="L89" s="25"/>
      <c r="M89" s="26">
        <f>SUM(M83:M88)</f>
        <v>1076268934</v>
      </c>
      <c r="N89" s="25"/>
      <c r="O89" s="26">
        <f>SUM(O83:O88)</f>
        <v>1081898614</v>
      </c>
      <c r="P89" s="96"/>
    </row>
    <row r="90" spans="1:16" ht="21.95" customHeight="1" x14ac:dyDescent="0.2">
      <c r="A90" s="2" t="s">
        <v>167</v>
      </c>
      <c r="E90" s="23"/>
      <c r="F90" s="23"/>
      <c r="I90" s="133">
        <f>Conso!Q31</f>
        <v>367</v>
      </c>
      <c r="K90" s="133">
        <f>Conso!Q22</f>
        <v>137</v>
      </c>
      <c r="L90" s="25"/>
      <c r="M90" s="133">
        <v>0</v>
      </c>
      <c r="N90" s="25"/>
      <c r="O90" s="133">
        <v>0</v>
      </c>
      <c r="P90" s="96"/>
    </row>
    <row r="91" spans="1:16" ht="21.95" customHeight="1" x14ac:dyDescent="0.2">
      <c r="A91" s="8" t="s">
        <v>25</v>
      </c>
      <c r="E91" s="23"/>
      <c r="F91" s="23"/>
      <c r="I91" s="122">
        <f>SUM(I89:I90)</f>
        <v>1132559400</v>
      </c>
      <c r="K91" s="122">
        <f>SUM(K89:K90)</f>
        <v>1099748660</v>
      </c>
      <c r="L91" s="25"/>
      <c r="M91" s="122">
        <f>SUM(M89:M90)</f>
        <v>1076268934</v>
      </c>
      <c r="N91" s="25"/>
      <c r="O91" s="122">
        <f>SUM(O89:O90)</f>
        <v>1081898614</v>
      </c>
      <c r="P91" s="96"/>
    </row>
    <row r="92" spans="1:16" ht="21.95" customHeight="1" thickBot="1" x14ac:dyDescent="0.25">
      <c r="A92" s="8" t="s">
        <v>26</v>
      </c>
      <c r="E92" s="23"/>
      <c r="F92" s="23"/>
      <c r="I92" s="124">
        <f>SUM(I66,I91)</f>
        <v>3550745310</v>
      </c>
      <c r="K92" s="124">
        <f>SUM(K66,K91)</f>
        <v>2663095008</v>
      </c>
      <c r="L92" s="25"/>
      <c r="M92" s="124">
        <f>SUM(M66,M91)</f>
        <v>3553254835</v>
      </c>
      <c r="N92" s="25"/>
      <c r="O92" s="124">
        <f>SUM(O66,O91)</f>
        <v>2640325713</v>
      </c>
      <c r="P92" s="96"/>
    </row>
    <row r="93" spans="1:16" ht="21.95" customHeight="1" thickTop="1" x14ac:dyDescent="0.2">
      <c r="A93" s="8"/>
      <c r="E93" s="23"/>
      <c r="F93" s="23"/>
      <c r="I93" s="24">
        <f>I92-I32</f>
        <v>0</v>
      </c>
      <c r="K93" s="24">
        <f>K92-K32</f>
        <v>0</v>
      </c>
      <c r="L93" s="25"/>
      <c r="M93" s="24">
        <f>M92-M32</f>
        <v>0</v>
      </c>
      <c r="N93" s="26"/>
      <c r="O93" s="24">
        <f>O92-O32</f>
        <v>0</v>
      </c>
      <c r="P93" s="96"/>
    </row>
    <row r="94" spans="1:16" ht="21.95" customHeight="1" x14ac:dyDescent="0.2">
      <c r="A94" s="2" t="s">
        <v>7</v>
      </c>
      <c r="E94" s="23"/>
      <c r="F94" s="23"/>
      <c r="L94" s="25"/>
      <c r="M94" s="27"/>
      <c r="N94" s="26"/>
      <c r="O94" s="27"/>
      <c r="P94" s="96"/>
    </row>
    <row r="95" spans="1:16" ht="21.95" customHeight="1" x14ac:dyDescent="0.2">
      <c r="A95" s="8"/>
      <c r="E95" s="23"/>
      <c r="F95" s="23"/>
      <c r="L95" s="25"/>
      <c r="M95" s="27"/>
      <c r="N95" s="26"/>
      <c r="O95" s="27"/>
      <c r="P95" s="96"/>
    </row>
    <row r="96" spans="1:16" ht="21.95" customHeight="1" x14ac:dyDescent="0.2">
      <c r="A96" s="8"/>
      <c r="E96" s="23"/>
      <c r="F96" s="23"/>
      <c r="L96" s="25"/>
      <c r="M96" s="27"/>
      <c r="N96" s="26"/>
      <c r="O96" s="27"/>
      <c r="P96" s="96"/>
    </row>
    <row r="97" spans="1:16" ht="21.95" customHeight="1" x14ac:dyDescent="0.2">
      <c r="A97" s="109"/>
      <c r="B97" s="110"/>
      <c r="C97" s="110"/>
      <c r="D97" s="110"/>
      <c r="E97" s="111"/>
      <c r="F97" s="21"/>
      <c r="L97" s="25"/>
      <c r="M97" s="27"/>
      <c r="N97" s="26"/>
      <c r="O97" s="27"/>
      <c r="P97" s="96"/>
    </row>
    <row r="98" spans="1:16" ht="21.95" customHeight="1" x14ac:dyDescent="0.2">
      <c r="A98" s="8"/>
      <c r="E98" s="23"/>
      <c r="F98" s="21"/>
      <c r="L98" s="25"/>
      <c r="M98" s="27"/>
      <c r="N98" s="26"/>
      <c r="O98" s="27"/>
      <c r="P98" s="96"/>
    </row>
    <row r="99" spans="1:16" ht="21.95" customHeight="1" x14ac:dyDescent="0.2">
      <c r="A99" s="8"/>
      <c r="E99" s="23"/>
      <c r="F99" s="112" t="s">
        <v>37</v>
      </c>
      <c r="L99" s="25"/>
      <c r="M99" s="27"/>
      <c r="N99" s="26"/>
      <c r="O99" s="27"/>
      <c r="P99" s="96"/>
    </row>
    <row r="100" spans="1:16" ht="21.95" customHeight="1" x14ac:dyDescent="0.2">
      <c r="A100" s="109"/>
      <c r="B100" s="110"/>
      <c r="C100" s="110"/>
      <c r="D100" s="110"/>
      <c r="E100" s="111"/>
      <c r="F100" s="32"/>
      <c r="L100" s="113"/>
      <c r="N100" s="113"/>
    </row>
  </sheetData>
  <mergeCells count="6">
    <mergeCell ref="M5:O5"/>
    <mergeCell ref="I5:K5"/>
    <mergeCell ref="I39:K39"/>
    <mergeCell ref="M39:O39"/>
    <mergeCell ref="I73:K73"/>
    <mergeCell ref="M73:O73"/>
  </mergeCells>
  <printOptions horizontalCentered="1" gridLinesSet="0"/>
  <pageMargins left="0.78740157480314965" right="0.31496062992125984" top="0.9055118110236221" bottom="0" header="0.19685039370078741" footer="0.19685039370078741"/>
  <pageSetup paperSize="9" scale="80" firstPageNumber="2" fitToHeight="0" orientation="portrait" useFirstPageNumber="1" r:id="rId1"/>
  <headerFooter alignWithMargins="0"/>
  <rowBreaks count="2" manualBreakCount="2">
    <brk id="34" max="16383" man="1"/>
    <brk id="68" max="16383" man="1"/>
  </rowBreaks>
  <ignoredErrors>
    <ignoredError sqref="I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82" transitionEvaluation="1" transitionEntry="1"/>
  <dimension ref="A1:S132"/>
  <sheetViews>
    <sheetView showGridLines="0" view="pageBreakPreview" topLeftCell="A82" zoomScale="77" zoomScaleNormal="85" zoomScaleSheetLayoutView="77" workbookViewId="0">
      <selection activeCell="I76" sqref="I76"/>
    </sheetView>
  </sheetViews>
  <sheetFormatPr defaultColWidth="9.7109375" defaultRowHeight="21.95" customHeight="1" x14ac:dyDescent="0.2"/>
  <cols>
    <col min="1" max="1" width="1.7109375" style="70" customWidth="1"/>
    <col min="2" max="3" width="1.7109375" style="2" customWidth="1"/>
    <col min="4" max="4" width="20.7109375" style="2" customWidth="1"/>
    <col min="5" max="5" width="15.7109375" style="2" customWidth="1"/>
    <col min="6" max="6" width="1.28515625" style="13" customWidth="1"/>
    <col min="7" max="7" width="6.85546875" style="21" customWidth="1"/>
    <col min="8" max="8" width="1.28515625" style="21" customWidth="1"/>
    <col min="9" max="9" width="14.7109375" style="21" customWidth="1"/>
    <col min="10" max="10" width="1.28515625" style="21" customWidth="1"/>
    <col min="11" max="11" width="14.7109375" style="21" customWidth="1"/>
    <col min="12" max="12" width="1.28515625" style="13" customWidth="1"/>
    <col min="13" max="13" width="14.7109375" style="22" customWidth="1"/>
    <col min="14" max="14" width="1.28515625" style="13" customWidth="1"/>
    <col min="15" max="15" width="14.7109375" style="22" customWidth="1"/>
    <col min="16" max="16" width="0.85546875" style="2" customWidth="1"/>
    <col min="17" max="17" width="16.42578125" style="22" bestFit="1" customWidth="1"/>
    <col min="18" max="18" width="10.140625" style="2" bestFit="1" customWidth="1"/>
    <col min="19" max="37" width="9.7109375" style="2"/>
    <col min="38" max="40" width="15.7109375" style="2" customWidth="1"/>
    <col min="41" max="58" width="9.7109375" style="2"/>
    <col min="59" max="63" width="10.7109375" style="2" customWidth="1"/>
    <col min="64" max="72" width="9.7109375" style="2"/>
    <col min="73" max="77" width="10.7109375" style="2" customWidth="1"/>
    <col min="78" max="16384" width="9.7109375" style="2"/>
  </cols>
  <sheetData>
    <row r="1" spans="1:15" ht="21.95" customHeight="1" x14ac:dyDescent="0.2">
      <c r="A1" s="8" t="s">
        <v>146</v>
      </c>
      <c r="B1" s="9"/>
      <c r="C1" s="9"/>
      <c r="D1" s="9"/>
      <c r="E1" s="9"/>
      <c r="F1" s="10"/>
      <c r="G1" s="11"/>
      <c r="H1" s="11"/>
      <c r="I1" s="11"/>
      <c r="J1" s="11"/>
      <c r="K1" s="11"/>
      <c r="L1" s="10"/>
      <c r="M1" s="12"/>
      <c r="N1" s="10"/>
      <c r="O1" s="12"/>
    </row>
    <row r="2" spans="1:15" ht="21.95" customHeight="1" x14ac:dyDescent="0.2">
      <c r="A2" s="8" t="s">
        <v>185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0"/>
      <c r="M2" s="10"/>
      <c r="N2" s="10"/>
      <c r="O2" s="10"/>
    </row>
    <row r="3" spans="1:15" ht="21.95" customHeight="1" x14ac:dyDescent="0.2">
      <c r="A3" s="8" t="s">
        <v>197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0"/>
      <c r="M3" s="10"/>
      <c r="N3" s="10"/>
      <c r="O3" s="10"/>
    </row>
    <row r="4" spans="1:15" ht="21.95" customHeight="1" x14ac:dyDescent="0.2">
      <c r="A4" s="2"/>
      <c r="G4" s="2"/>
      <c r="H4" s="2"/>
      <c r="I4" s="2"/>
      <c r="J4" s="2"/>
      <c r="K4" s="2"/>
      <c r="M4" s="3"/>
      <c r="N4" s="14"/>
      <c r="O4" s="3" t="s">
        <v>12</v>
      </c>
    </row>
    <row r="5" spans="1:15" ht="21.95" customHeight="1" x14ac:dyDescent="0.2">
      <c r="A5" s="2"/>
      <c r="G5" s="15"/>
      <c r="H5" s="15"/>
      <c r="I5" s="155" t="s">
        <v>200</v>
      </c>
      <c r="J5" s="155"/>
      <c r="K5" s="155"/>
      <c r="L5" s="2"/>
      <c r="M5" s="154" t="s">
        <v>143</v>
      </c>
      <c r="N5" s="154"/>
      <c r="O5" s="154"/>
    </row>
    <row r="6" spans="1:15" ht="21.95" customHeight="1" x14ac:dyDescent="0.2">
      <c r="A6" s="2"/>
      <c r="G6" s="4" t="s">
        <v>8</v>
      </c>
      <c r="H6" s="1"/>
      <c r="I6" s="16">
        <v>2019</v>
      </c>
      <c r="J6" s="18"/>
      <c r="K6" s="16">
        <v>2018</v>
      </c>
      <c r="L6" s="17"/>
      <c r="M6" s="16">
        <v>2019</v>
      </c>
      <c r="N6" s="18"/>
      <c r="O6" s="16">
        <v>2018</v>
      </c>
    </row>
    <row r="7" spans="1:15" ht="21.95" customHeight="1" x14ac:dyDescent="0.2">
      <c r="A7" s="8" t="s">
        <v>71</v>
      </c>
      <c r="G7" s="19"/>
      <c r="H7" s="19"/>
      <c r="I7" s="19"/>
      <c r="J7" s="19"/>
      <c r="K7" s="19"/>
      <c r="L7" s="17"/>
      <c r="M7" s="20"/>
      <c r="N7" s="18"/>
      <c r="O7" s="20"/>
    </row>
    <row r="8" spans="1:15" ht="21.95" customHeight="1" x14ac:dyDescent="0.2">
      <c r="A8" s="8" t="s">
        <v>27</v>
      </c>
    </row>
    <row r="9" spans="1:15" ht="21.95" customHeight="1" x14ac:dyDescent="0.2">
      <c r="A9" s="2" t="s">
        <v>219</v>
      </c>
      <c r="E9" s="23"/>
      <c r="F9" s="23"/>
      <c r="G9" s="21" t="s">
        <v>122</v>
      </c>
      <c r="I9" s="24">
        <v>290929801</v>
      </c>
      <c r="K9" s="24">
        <v>257232654</v>
      </c>
      <c r="L9" s="25"/>
      <c r="M9" s="24">
        <v>290929801</v>
      </c>
      <c r="N9" s="26"/>
      <c r="O9" s="24">
        <v>257232654</v>
      </c>
    </row>
    <row r="10" spans="1:15" ht="21.95" customHeight="1" x14ac:dyDescent="0.2">
      <c r="A10" s="2" t="s">
        <v>220</v>
      </c>
      <c r="E10" s="25"/>
      <c r="F10" s="23"/>
      <c r="G10" s="21" t="s">
        <v>123</v>
      </c>
      <c r="I10" s="120">
        <v>141283681</v>
      </c>
      <c r="K10" s="120">
        <v>156468634</v>
      </c>
      <c r="L10" s="25"/>
      <c r="M10" s="120">
        <v>55283601</v>
      </c>
      <c r="N10" s="26"/>
      <c r="O10" s="120">
        <v>125156405</v>
      </c>
    </row>
    <row r="11" spans="1:15" ht="21.95" customHeight="1" x14ac:dyDescent="0.2">
      <c r="A11" s="2" t="s">
        <v>221</v>
      </c>
      <c r="E11" s="25"/>
      <c r="F11" s="23"/>
      <c r="G11" s="21" t="s">
        <v>171</v>
      </c>
      <c r="I11" s="121">
        <v>24389886</v>
      </c>
      <c r="K11" s="121">
        <v>31398032</v>
      </c>
      <c r="L11" s="25"/>
      <c r="M11" s="121">
        <v>39168897</v>
      </c>
      <c r="N11" s="26"/>
      <c r="O11" s="121">
        <v>31365995</v>
      </c>
    </row>
    <row r="12" spans="1:15" ht="21.95" customHeight="1" x14ac:dyDescent="0.2">
      <c r="A12" s="8" t="s">
        <v>28</v>
      </c>
      <c r="E12" s="25"/>
      <c r="F12" s="23"/>
      <c r="I12" s="122">
        <f>SUM(I9:I11)</f>
        <v>456603368</v>
      </c>
      <c r="K12" s="122">
        <f>SUM(K9:K11)</f>
        <v>445099320</v>
      </c>
      <c r="L12" s="25"/>
      <c r="M12" s="122">
        <f>SUM(M9:M11)</f>
        <v>385382299</v>
      </c>
      <c r="N12" s="26"/>
      <c r="O12" s="122">
        <f>SUM(O9:O11)</f>
        <v>413755054</v>
      </c>
    </row>
    <row r="13" spans="1:15" ht="21.95" customHeight="1" x14ac:dyDescent="0.2">
      <c r="A13" s="8" t="s">
        <v>29</v>
      </c>
      <c r="E13" s="25"/>
      <c r="F13" s="23"/>
      <c r="I13" s="121"/>
      <c r="K13" s="121"/>
      <c r="L13" s="25"/>
      <c r="M13" s="121"/>
      <c r="N13" s="26"/>
      <c r="O13" s="121"/>
    </row>
    <row r="14" spans="1:15" ht="21.95" customHeight="1" x14ac:dyDescent="0.2">
      <c r="A14" s="2" t="s">
        <v>137</v>
      </c>
      <c r="E14" s="25"/>
      <c r="F14" s="23"/>
      <c r="I14" s="121">
        <v>40282116</v>
      </c>
      <c r="K14" s="121">
        <v>29244913</v>
      </c>
      <c r="L14" s="25"/>
      <c r="M14" s="121">
        <v>23037071</v>
      </c>
      <c r="N14" s="26"/>
      <c r="O14" s="121">
        <v>21906298</v>
      </c>
    </row>
    <row r="15" spans="1:15" ht="21.95" customHeight="1" x14ac:dyDescent="0.2">
      <c r="A15" s="2" t="s">
        <v>36</v>
      </c>
      <c r="E15" s="25"/>
      <c r="F15" s="23"/>
      <c r="I15" s="121">
        <v>90441622</v>
      </c>
      <c r="K15" s="121">
        <v>84177324</v>
      </c>
      <c r="L15" s="25"/>
      <c r="M15" s="121">
        <v>88210634</v>
      </c>
      <c r="N15" s="26"/>
      <c r="O15" s="121">
        <v>82177148</v>
      </c>
    </row>
    <row r="16" spans="1:15" ht="21.95" customHeight="1" x14ac:dyDescent="0.2">
      <c r="A16" s="2" t="s">
        <v>108</v>
      </c>
      <c r="E16" s="25"/>
      <c r="F16" s="23"/>
      <c r="G16" s="21" t="s">
        <v>105</v>
      </c>
      <c r="I16" s="24">
        <v>110521940</v>
      </c>
      <c r="K16" s="24">
        <v>70504047</v>
      </c>
      <c r="L16" s="30"/>
      <c r="M16" s="24">
        <v>110521940</v>
      </c>
      <c r="N16" s="30"/>
      <c r="O16" s="24">
        <v>70504047</v>
      </c>
    </row>
    <row r="17" spans="1:17" ht="21.95" customHeight="1" x14ac:dyDescent="0.2">
      <c r="A17" s="8" t="s">
        <v>30</v>
      </c>
      <c r="E17" s="25"/>
      <c r="F17" s="23"/>
      <c r="I17" s="122">
        <f>SUM(I14:I16)</f>
        <v>241245678</v>
      </c>
      <c r="K17" s="122">
        <f>SUM(K14:K16)</f>
        <v>183926284</v>
      </c>
      <c r="L17" s="25"/>
      <c r="M17" s="122">
        <f>SUM(M14:M16)</f>
        <v>221769645</v>
      </c>
      <c r="N17" s="26"/>
      <c r="O17" s="122">
        <f>SUM(O14:O16)</f>
        <v>174587493</v>
      </c>
    </row>
    <row r="18" spans="1:17" ht="21.95" customHeight="1" x14ac:dyDescent="0.2">
      <c r="A18" s="8" t="s">
        <v>54</v>
      </c>
      <c r="B18" s="8"/>
      <c r="C18" s="8"/>
      <c r="D18" s="8"/>
      <c r="E18" s="25"/>
      <c r="F18" s="23"/>
      <c r="I18" s="2"/>
      <c r="K18" s="2"/>
      <c r="L18" s="25"/>
      <c r="M18" s="2"/>
      <c r="N18" s="2"/>
      <c r="O18" s="2"/>
    </row>
    <row r="19" spans="1:17" ht="21.95" customHeight="1" x14ac:dyDescent="0.2">
      <c r="A19" s="8"/>
      <c r="B19" s="8" t="s">
        <v>47</v>
      </c>
      <c r="C19" s="8"/>
      <c r="D19" s="8"/>
      <c r="E19" s="25"/>
      <c r="F19" s="23"/>
      <c r="I19" s="28">
        <f>I12-I17</f>
        <v>215357690</v>
      </c>
      <c r="K19" s="28">
        <f>K12-K17</f>
        <v>261173036</v>
      </c>
      <c r="L19" s="25"/>
      <c r="M19" s="28">
        <f>M12-M17</f>
        <v>163612654</v>
      </c>
      <c r="N19" s="26"/>
      <c r="O19" s="28">
        <f>O12-O17</f>
        <v>239167561</v>
      </c>
    </row>
    <row r="20" spans="1:17" ht="21.95" customHeight="1" x14ac:dyDescent="0.2">
      <c r="A20" s="2" t="s">
        <v>32</v>
      </c>
      <c r="E20" s="25"/>
      <c r="F20" s="23"/>
      <c r="I20" s="68">
        <v>-83977953</v>
      </c>
      <c r="K20" s="68">
        <v>-69251224</v>
      </c>
      <c r="L20" s="25"/>
      <c r="M20" s="68">
        <v>-84397130</v>
      </c>
      <c r="N20" s="26"/>
      <c r="O20" s="68">
        <v>-69251224</v>
      </c>
    </row>
    <row r="21" spans="1:17" ht="21.95" customHeight="1" x14ac:dyDescent="0.2">
      <c r="A21" s="8" t="s">
        <v>55</v>
      </c>
      <c r="B21" s="8"/>
      <c r="E21" s="25"/>
      <c r="F21" s="23"/>
      <c r="I21" s="120">
        <f>SUM(I19:I20)</f>
        <v>131379737</v>
      </c>
      <c r="K21" s="120">
        <f>SUM(K19:K20)</f>
        <v>191921812</v>
      </c>
      <c r="L21" s="25"/>
      <c r="M21" s="120">
        <f>SUM(M19:M20)</f>
        <v>79215524</v>
      </c>
      <c r="N21" s="26"/>
      <c r="O21" s="27">
        <f>SUM(O19:O20)</f>
        <v>169916337</v>
      </c>
    </row>
    <row r="22" spans="1:17" ht="21.95" customHeight="1" x14ac:dyDescent="0.2">
      <c r="A22" s="2" t="s">
        <v>48</v>
      </c>
      <c r="E22" s="25"/>
      <c r="F22" s="23"/>
      <c r="G22" s="21" t="s">
        <v>46</v>
      </c>
      <c r="I22" s="69">
        <v>-28282137</v>
      </c>
      <c r="K22" s="69">
        <v>-43075543</v>
      </c>
      <c r="L22" s="25"/>
      <c r="M22" s="69">
        <v>-14621550</v>
      </c>
      <c r="N22" s="26"/>
      <c r="O22" s="69">
        <v>-38920084</v>
      </c>
    </row>
    <row r="23" spans="1:17" ht="21.95" customHeight="1" x14ac:dyDescent="0.2">
      <c r="A23" s="8" t="s">
        <v>52</v>
      </c>
      <c r="B23" s="32"/>
      <c r="C23" s="33"/>
      <c r="D23" s="26"/>
      <c r="F23" s="2"/>
      <c r="I23" s="122">
        <f>SUM(I21:I22)</f>
        <v>103097600</v>
      </c>
      <c r="K23" s="122">
        <f>SUM(K21:K22)</f>
        <v>148846269</v>
      </c>
      <c r="L23" s="25"/>
      <c r="M23" s="122">
        <f>SUM(M21:M22)</f>
        <v>64593974</v>
      </c>
      <c r="N23" s="26"/>
      <c r="O23" s="29">
        <f>SUM(O21:O22)</f>
        <v>130996253</v>
      </c>
    </row>
    <row r="24" spans="1:17" ht="21.95" customHeight="1" x14ac:dyDescent="0.2">
      <c r="A24" s="8"/>
      <c r="E24" s="25"/>
      <c r="F24" s="23"/>
      <c r="G24" s="2"/>
      <c r="H24" s="2"/>
      <c r="I24" s="27"/>
      <c r="J24" s="2"/>
      <c r="K24" s="27"/>
      <c r="L24" s="25"/>
      <c r="M24" s="27"/>
      <c r="N24" s="26"/>
      <c r="O24" s="27"/>
    </row>
    <row r="25" spans="1:17" ht="21.95" customHeight="1" x14ac:dyDescent="0.2">
      <c r="A25" s="34" t="s">
        <v>80</v>
      </c>
      <c r="G25" s="35"/>
      <c r="H25" s="35"/>
      <c r="I25" s="36"/>
      <c r="J25" s="35"/>
      <c r="K25" s="36"/>
      <c r="L25" s="35"/>
      <c r="M25" s="36"/>
      <c r="N25" s="37"/>
      <c r="O25" s="36"/>
    </row>
    <row r="26" spans="1:17" s="38" customFormat="1" ht="21.95" customHeight="1" x14ac:dyDescent="0.2">
      <c r="A26" s="13" t="s">
        <v>134</v>
      </c>
      <c r="B26" s="2"/>
      <c r="C26" s="2"/>
      <c r="D26" s="2"/>
      <c r="F26" s="39"/>
      <c r="G26" s="35"/>
      <c r="H26" s="35"/>
      <c r="I26" s="36"/>
      <c r="J26" s="35"/>
      <c r="K26" s="36"/>
      <c r="L26" s="35"/>
      <c r="M26" s="36"/>
      <c r="N26" s="37"/>
      <c r="O26" s="36"/>
      <c r="Q26" s="138"/>
    </row>
    <row r="27" spans="1:17" s="38" customFormat="1" ht="21.95" customHeight="1" x14ac:dyDescent="0.2">
      <c r="A27" s="34"/>
      <c r="B27" s="2" t="s">
        <v>91</v>
      </c>
      <c r="C27" s="2"/>
      <c r="D27" s="2"/>
      <c r="F27" s="39"/>
      <c r="G27" s="35"/>
      <c r="H27" s="35"/>
      <c r="J27" s="35"/>
      <c r="L27" s="35"/>
      <c r="Q27" s="138"/>
    </row>
    <row r="28" spans="1:17" ht="21.95" customHeight="1" x14ac:dyDescent="0.2">
      <c r="A28" s="13" t="s">
        <v>168</v>
      </c>
      <c r="G28" s="35"/>
      <c r="H28" s="35"/>
      <c r="I28" s="40">
        <v>-464664</v>
      </c>
      <c r="J28" s="35"/>
      <c r="K28" s="40">
        <v>0</v>
      </c>
      <c r="L28" s="35"/>
      <c r="M28" s="40">
        <v>-385769</v>
      </c>
      <c r="N28" s="126"/>
      <c r="O28" s="40">
        <v>0</v>
      </c>
    </row>
    <row r="29" spans="1:17" s="30" customFormat="1" ht="21.95" customHeight="1" x14ac:dyDescent="0.2">
      <c r="A29" s="41" t="s">
        <v>92</v>
      </c>
      <c r="F29" s="41"/>
      <c r="G29" s="35"/>
      <c r="H29" s="35"/>
      <c r="I29" s="42">
        <v>92933</v>
      </c>
      <c r="J29" s="35"/>
      <c r="K29" s="42">
        <v>0</v>
      </c>
      <c r="L29" s="35"/>
      <c r="M29" s="42">
        <v>77154</v>
      </c>
      <c r="N29" s="127"/>
      <c r="O29" s="42">
        <v>0</v>
      </c>
      <c r="Q29" s="101"/>
    </row>
    <row r="30" spans="1:17" ht="21.95" customHeight="1" x14ac:dyDescent="0.2">
      <c r="A30" s="34" t="s">
        <v>112</v>
      </c>
      <c r="G30" s="35"/>
      <c r="H30" s="35"/>
      <c r="I30" s="42">
        <f>SUM(I28:I29)</f>
        <v>-371731</v>
      </c>
      <c r="J30" s="35"/>
      <c r="K30" s="42">
        <f>SUM(K28:K29)</f>
        <v>0</v>
      </c>
      <c r="L30" s="35"/>
      <c r="M30" s="42">
        <f>SUM(M28:M29)</f>
        <v>-308615</v>
      </c>
      <c r="N30" s="37"/>
      <c r="O30" s="42">
        <f>SUM(O28:O29)</f>
        <v>0</v>
      </c>
    </row>
    <row r="31" spans="1:17" ht="21.95" customHeight="1" x14ac:dyDescent="0.2">
      <c r="A31" s="43"/>
      <c r="I31" s="22"/>
      <c r="K31" s="22"/>
    </row>
    <row r="32" spans="1:17" ht="21.95" customHeight="1" thickBot="1" x14ac:dyDescent="0.25">
      <c r="A32" s="34" t="s">
        <v>53</v>
      </c>
      <c r="G32" s="35"/>
      <c r="H32" s="35"/>
      <c r="I32" s="44">
        <f>SUM(I23,I30)</f>
        <v>102725869</v>
      </c>
      <c r="J32" s="35"/>
      <c r="K32" s="44">
        <f>SUM(K23,K30)</f>
        <v>148846269</v>
      </c>
      <c r="L32" s="35"/>
      <c r="M32" s="44">
        <f>SUM(M23,M30)</f>
        <v>64285359</v>
      </c>
      <c r="N32" s="37"/>
      <c r="O32" s="44">
        <f>SUM(O23,O30)</f>
        <v>130996253</v>
      </c>
    </row>
    <row r="33" spans="1:17" ht="21.95" customHeight="1" thickTop="1" x14ac:dyDescent="0.2">
      <c r="A33" s="34"/>
      <c r="G33" s="2"/>
      <c r="H33" s="2"/>
      <c r="I33" s="27"/>
      <c r="J33" s="2"/>
      <c r="K33" s="27"/>
      <c r="L33" s="25"/>
      <c r="M33" s="27"/>
      <c r="N33" s="26"/>
      <c r="O33" s="27"/>
    </row>
    <row r="34" spans="1:17" s="128" customFormat="1" ht="23.25" x14ac:dyDescent="0.2">
      <c r="A34" s="34" t="s">
        <v>206</v>
      </c>
      <c r="E34" s="129"/>
      <c r="F34" s="130"/>
      <c r="I34" s="125"/>
      <c r="K34" s="125"/>
      <c r="L34" s="129"/>
      <c r="M34" s="125"/>
      <c r="N34" s="131"/>
      <c r="O34" s="125"/>
      <c r="Q34" s="139"/>
    </row>
    <row r="35" spans="1:17" ht="23.1" customHeight="1" x14ac:dyDescent="0.2">
      <c r="A35" s="2" t="s">
        <v>150</v>
      </c>
      <c r="F35" s="2"/>
      <c r="G35" s="2"/>
      <c r="H35" s="2"/>
      <c r="I35" s="24">
        <f>I37-I36</f>
        <v>103097280</v>
      </c>
      <c r="J35" s="24"/>
      <c r="K35" s="24">
        <f>K37-K36</f>
        <v>148846162</v>
      </c>
      <c r="L35" s="24"/>
      <c r="M35" s="24">
        <f>M37-M36</f>
        <v>64593974</v>
      </c>
      <c r="N35" s="24"/>
      <c r="O35" s="24">
        <f>O37-O36</f>
        <v>130996253</v>
      </c>
      <c r="Q35" s="2"/>
    </row>
    <row r="36" spans="1:17" ht="23.1" customHeight="1" x14ac:dyDescent="0.2">
      <c r="A36" s="2" t="s">
        <v>151</v>
      </c>
      <c r="F36" s="2"/>
      <c r="G36" s="2"/>
      <c r="H36" s="2"/>
      <c r="I36" s="133">
        <v>320</v>
      </c>
      <c r="J36" s="24"/>
      <c r="K36" s="133">
        <v>107</v>
      </c>
      <c r="L36" s="24"/>
      <c r="M36" s="133">
        <v>0</v>
      </c>
      <c r="N36" s="24"/>
      <c r="O36" s="133">
        <v>0</v>
      </c>
      <c r="Q36" s="2"/>
    </row>
    <row r="37" spans="1:17" s="128" customFormat="1" ht="24" thickBot="1" x14ac:dyDescent="0.25">
      <c r="A37" s="132"/>
      <c r="E37" s="129"/>
      <c r="F37" s="130"/>
      <c r="I37" s="44">
        <f>I23</f>
        <v>103097600</v>
      </c>
      <c r="J37" s="2"/>
      <c r="K37" s="44">
        <f>K23</f>
        <v>148846269</v>
      </c>
      <c r="L37" s="2"/>
      <c r="M37" s="44">
        <f>M23</f>
        <v>64593974</v>
      </c>
      <c r="N37" s="2"/>
      <c r="O37" s="44">
        <f>O23</f>
        <v>130996253</v>
      </c>
      <c r="Q37" s="139"/>
    </row>
    <row r="38" spans="1:17" ht="21.95" customHeight="1" thickTop="1" x14ac:dyDescent="0.2">
      <c r="A38" s="34" t="s">
        <v>149</v>
      </c>
      <c r="G38" s="2"/>
      <c r="H38" s="2"/>
      <c r="I38" s="27"/>
      <c r="J38" s="2"/>
      <c r="K38" s="27"/>
      <c r="L38" s="25"/>
      <c r="M38" s="27"/>
      <c r="N38" s="26"/>
      <c r="O38" s="27"/>
    </row>
    <row r="39" spans="1:17" ht="21.95" customHeight="1" thickBot="1" x14ac:dyDescent="0.25">
      <c r="A39" s="13" t="s">
        <v>150</v>
      </c>
      <c r="G39" s="2"/>
      <c r="H39" s="2"/>
      <c r="I39" s="120">
        <f>+I32-I40</f>
        <v>102725549</v>
      </c>
      <c r="J39" s="2"/>
      <c r="K39" s="120">
        <f>+K32-K40</f>
        <v>148846162</v>
      </c>
      <c r="L39" s="25"/>
      <c r="M39" s="124">
        <f>M32</f>
        <v>64285359</v>
      </c>
      <c r="N39" s="26"/>
      <c r="O39" s="124">
        <f>O32</f>
        <v>130996253</v>
      </c>
    </row>
    <row r="40" spans="1:17" ht="21.95" customHeight="1" thickTop="1" x14ac:dyDescent="0.2">
      <c r="A40" s="13" t="s">
        <v>151</v>
      </c>
      <c r="G40" s="2"/>
      <c r="H40" s="2"/>
      <c r="I40" s="42">
        <v>320</v>
      </c>
      <c r="J40" s="2"/>
      <c r="K40" s="42">
        <v>107</v>
      </c>
      <c r="L40" s="35"/>
      <c r="M40" s="30"/>
      <c r="N40" s="30"/>
      <c r="O40" s="30"/>
    </row>
    <row r="41" spans="1:17" ht="21.95" customHeight="1" thickBot="1" x14ac:dyDescent="0.25">
      <c r="A41" s="34"/>
      <c r="G41" s="2"/>
      <c r="H41" s="2"/>
      <c r="I41" s="114">
        <f>SUM(I39:I40)</f>
        <v>102725869</v>
      </c>
      <c r="J41" s="2"/>
      <c r="K41" s="114">
        <f>SUM(K39:K40)</f>
        <v>148846269</v>
      </c>
      <c r="L41" s="115"/>
      <c r="M41" s="30"/>
      <c r="N41" s="30"/>
      <c r="O41" s="30"/>
    </row>
    <row r="42" spans="1:17" ht="21.95" customHeight="1" thickTop="1" x14ac:dyDescent="0.2">
      <c r="A42" s="34"/>
      <c r="G42" s="2"/>
      <c r="H42" s="2"/>
      <c r="I42" s="27"/>
      <c r="J42" s="2"/>
      <c r="K42" s="27"/>
      <c r="L42" s="25"/>
      <c r="M42" s="27"/>
      <c r="N42" s="26"/>
      <c r="O42" s="27"/>
    </row>
    <row r="43" spans="1:17" ht="21.95" customHeight="1" x14ac:dyDescent="0.2">
      <c r="A43" s="45" t="s">
        <v>96</v>
      </c>
      <c r="E43" s="25"/>
      <c r="F43" s="23"/>
      <c r="G43" s="21" t="s">
        <v>172</v>
      </c>
      <c r="I43" s="30"/>
      <c r="K43" s="30"/>
      <c r="L43" s="46"/>
      <c r="M43" s="30"/>
      <c r="N43" s="30"/>
      <c r="O43" s="30"/>
    </row>
    <row r="44" spans="1:17" s="32" customFormat="1" ht="21.95" customHeight="1" x14ac:dyDescent="0.2">
      <c r="A44" s="47" t="s">
        <v>135</v>
      </c>
      <c r="C44" s="48"/>
      <c r="D44" s="49"/>
      <c r="G44" s="50"/>
      <c r="H44" s="50"/>
      <c r="I44" s="50"/>
      <c r="J44" s="50"/>
      <c r="K44" s="50"/>
      <c r="L44" s="46"/>
      <c r="M44" s="50"/>
      <c r="N44" s="49"/>
      <c r="O44" s="50"/>
      <c r="Q44" s="22"/>
    </row>
    <row r="45" spans="1:17" s="32" customFormat="1" ht="21.95" customHeight="1" thickBot="1" x14ac:dyDescent="0.25">
      <c r="A45" s="47"/>
      <c r="B45" s="32" t="s">
        <v>152</v>
      </c>
      <c r="C45" s="48"/>
      <c r="D45" s="49"/>
      <c r="G45" s="50"/>
      <c r="H45" s="50"/>
      <c r="I45" s="51">
        <v>0.47</v>
      </c>
      <c r="J45" s="50"/>
      <c r="K45" s="51">
        <v>0.68</v>
      </c>
      <c r="L45" s="46"/>
      <c r="M45" s="51">
        <v>0.28999999999999998</v>
      </c>
      <c r="N45" s="49"/>
      <c r="O45" s="51">
        <v>0.59</v>
      </c>
      <c r="Q45" s="22"/>
    </row>
    <row r="46" spans="1:17" ht="21.95" customHeight="1" thickTop="1" x14ac:dyDescent="0.2">
      <c r="A46" s="2" t="s">
        <v>136</v>
      </c>
      <c r="E46" s="25"/>
      <c r="F46" s="23"/>
      <c r="I46" s="116"/>
      <c r="K46" s="116"/>
      <c r="L46" s="41"/>
      <c r="M46" s="116"/>
      <c r="N46" s="41"/>
      <c r="O46" s="116"/>
    </row>
    <row r="47" spans="1:17" ht="21.95" customHeight="1" thickBot="1" x14ac:dyDescent="0.25">
      <c r="A47" s="2"/>
      <c r="B47" s="2" t="s">
        <v>152</v>
      </c>
      <c r="E47" s="25"/>
      <c r="F47" s="23"/>
      <c r="I47" s="51">
        <v>0.43</v>
      </c>
      <c r="K47" s="51">
        <v>0.56999999999999995</v>
      </c>
      <c r="L47" s="46"/>
      <c r="M47" s="51">
        <v>0.27</v>
      </c>
      <c r="N47" s="49"/>
      <c r="O47" s="51">
        <v>0.5</v>
      </c>
    </row>
    <row r="48" spans="1:17" ht="21.95" customHeight="1" thickTop="1" x14ac:dyDescent="0.2">
      <c r="A48" s="2"/>
      <c r="E48" s="25"/>
      <c r="F48" s="23"/>
      <c r="L48" s="25"/>
      <c r="M48" s="52"/>
      <c r="N48" s="25"/>
      <c r="O48" s="52"/>
    </row>
    <row r="49" spans="1:19" ht="21.95" customHeight="1" x14ac:dyDescent="0.2">
      <c r="A49" s="2" t="s">
        <v>7</v>
      </c>
      <c r="E49" s="25"/>
      <c r="F49" s="23"/>
      <c r="L49" s="23"/>
      <c r="M49" s="53"/>
      <c r="N49" s="23"/>
      <c r="O49" s="53"/>
    </row>
    <row r="50" spans="1:19" ht="21.95" customHeight="1" x14ac:dyDescent="0.2">
      <c r="A50" s="8" t="s">
        <v>146</v>
      </c>
      <c r="B50" s="9"/>
      <c r="C50" s="9"/>
      <c r="D50" s="9"/>
      <c r="E50" s="9"/>
      <c r="F50" s="10"/>
      <c r="G50" s="11"/>
      <c r="H50" s="11"/>
      <c r="I50" s="11"/>
      <c r="J50" s="11"/>
      <c r="K50" s="11"/>
      <c r="L50" s="10"/>
      <c r="M50" s="12"/>
      <c r="N50" s="10"/>
      <c r="O50" s="12"/>
    </row>
    <row r="51" spans="1:19" s="47" customFormat="1" ht="21.95" customHeight="1" x14ac:dyDescent="0.2">
      <c r="A51" s="45" t="s">
        <v>190</v>
      </c>
      <c r="C51" s="54"/>
      <c r="D51" s="54"/>
      <c r="E51" s="54"/>
      <c r="F51" s="55"/>
      <c r="G51" s="56"/>
      <c r="H51" s="56"/>
      <c r="I51" s="56"/>
      <c r="J51" s="56"/>
      <c r="K51" s="56"/>
      <c r="L51" s="57"/>
      <c r="M51" s="57"/>
      <c r="N51" s="58"/>
      <c r="O51" s="57"/>
      <c r="Q51" s="22"/>
    </row>
    <row r="52" spans="1:19" ht="21.95" customHeight="1" x14ac:dyDescent="0.2">
      <c r="A52" s="8" t="s">
        <v>197</v>
      </c>
      <c r="B52" s="10"/>
      <c r="C52" s="10"/>
      <c r="D52" s="10"/>
      <c r="E52" s="10"/>
      <c r="F52" s="10"/>
      <c r="G52" s="11"/>
      <c r="H52" s="11"/>
      <c r="I52" s="11"/>
      <c r="J52" s="11"/>
      <c r="K52" s="11"/>
      <c r="L52" s="10"/>
      <c r="M52" s="10"/>
      <c r="N52" s="10"/>
      <c r="O52" s="10"/>
    </row>
    <row r="53" spans="1:19" ht="21.95" customHeight="1" x14ac:dyDescent="0.2">
      <c r="A53" s="2"/>
      <c r="G53" s="2"/>
      <c r="H53" s="2"/>
      <c r="I53" s="2"/>
      <c r="J53" s="2"/>
      <c r="K53" s="2"/>
      <c r="M53" s="3"/>
      <c r="N53" s="14"/>
      <c r="O53" s="3" t="s">
        <v>12</v>
      </c>
    </row>
    <row r="54" spans="1:19" ht="21.95" customHeight="1" x14ac:dyDescent="0.2">
      <c r="A54" s="2"/>
      <c r="G54" s="15"/>
      <c r="H54" s="15"/>
      <c r="I54" s="155" t="s">
        <v>200</v>
      </c>
      <c r="J54" s="155"/>
      <c r="K54" s="155"/>
      <c r="L54" s="2"/>
      <c r="M54" s="154" t="s">
        <v>143</v>
      </c>
      <c r="N54" s="154"/>
      <c r="O54" s="154"/>
    </row>
    <row r="55" spans="1:19" ht="21.95" customHeight="1" x14ac:dyDescent="0.2">
      <c r="A55" s="2"/>
      <c r="G55" s="1"/>
      <c r="H55" s="1"/>
      <c r="I55" s="16">
        <v>2019</v>
      </c>
      <c r="J55" s="18"/>
      <c r="K55" s="16">
        <v>2018</v>
      </c>
      <c r="L55" s="17"/>
      <c r="M55" s="16">
        <v>2019</v>
      </c>
      <c r="N55" s="18"/>
      <c r="O55" s="16">
        <v>2018</v>
      </c>
    </row>
    <row r="56" spans="1:19" s="47" customFormat="1" ht="21.95" customHeight="1" x14ac:dyDescent="0.2">
      <c r="A56" s="45" t="s">
        <v>56</v>
      </c>
      <c r="B56" s="59"/>
      <c r="C56" s="59"/>
      <c r="D56" s="59"/>
      <c r="E56" s="59"/>
      <c r="F56" s="59"/>
      <c r="G56" s="60"/>
      <c r="H56" s="60"/>
      <c r="I56" s="60"/>
      <c r="J56" s="61"/>
      <c r="K56" s="61"/>
      <c r="L56" s="62"/>
      <c r="M56" s="62"/>
      <c r="N56" s="52"/>
      <c r="O56" s="62"/>
      <c r="Q56" s="22"/>
    </row>
    <row r="57" spans="1:19" s="47" customFormat="1" ht="21.95" customHeight="1" x14ac:dyDescent="0.2">
      <c r="A57" s="47" t="s">
        <v>55</v>
      </c>
      <c r="B57" s="63"/>
      <c r="C57" s="63"/>
      <c r="D57" s="63"/>
      <c r="E57" s="63"/>
      <c r="F57" s="63"/>
      <c r="G57" s="64"/>
      <c r="H57" s="64"/>
      <c r="I57" s="31">
        <f>I21</f>
        <v>131379737</v>
      </c>
      <c r="J57" s="65"/>
      <c r="K57" s="31">
        <f>K21</f>
        <v>191921812</v>
      </c>
      <c r="L57" s="62"/>
      <c r="M57" s="31">
        <f>M21</f>
        <v>79215524</v>
      </c>
      <c r="N57" s="31"/>
      <c r="O57" s="31">
        <f>O21</f>
        <v>169916337</v>
      </c>
      <c r="Q57" s="22"/>
    </row>
    <row r="58" spans="1:19" s="47" customFormat="1" ht="21.95" customHeight="1" x14ac:dyDescent="0.2">
      <c r="A58" s="47" t="s">
        <v>144</v>
      </c>
      <c r="B58" s="63"/>
      <c r="C58" s="63"/>
      <c r="D58" s="63"/>
      <c r="E58" s="63"/>
      <c r="F58" s="63"/>
      <c r="G58" s="65"/>
      <c r="H58" s="65"/>
      <c r="I58" s="65"/>
      <c r="J58" s="65"/>
      <c r="K58" s="65"/>
      <c r="L58" s="62"/>
      <c r="M58" s="66"/>
      <c r="N58" s="31"/>
      <c r="O58" s="66"/>
      <c r="Q58" s="22"/>
    </row>
    <row r="59" spans="1:19" s="47" customFormat="1" ht="21.95" customHeight="1" x14ac:dyDescent="0.2">
      <c r="A59" s="47" t="s">
        <v>145</v>
      </c>
      <c r="B59" s="63"/>
      <c r="C59" s="63"/>
      <c r="D59" s="63"/>
      <c r="E59" s="63"/>
      <c r="F59" s="63"/>
      <c r="G59" s="65"/>
      <c r="H59" s="65"/>
      <c r="I59" s="65"/>
      <c r="J59" s="65"/>
      <c r="K59" s="65"/>
      <c r="L59" s="62"/>
      <c r="M59" s="66"/>
      <c r="N59" s="31"/>
      <c r="O59" s="66"/>
      <c r="Q59" s="22"/>
    </row>
    <row r="60" spans="1:19" s="47" customFormat="1" ht="21.95" customHeight="1" x14ac:dyDescent="0.2">
      <c r="A60" s="47" t="s">
        <v>57</v>
      </c>
      <c r="B60" s="63"/>
      <c r="C60" s="63"/>
      <c r="D60" s="63"/>
      <c r="E60" s="63"/>
      <c r="F60" s="63"/>
      <c r="G60" s="65"/>
      <c r="H60" s="65"/>
      <c r="I60" s="67">
        <v>7643444</v>
      </c>
      <c r="J60" s="65"/>
      <c r="K60" s="67">
        <v>4694069</v>
      </c>
      <c r="L60" s="134"/>
      <c r="M60" s="67">
        <v>7539737</v>
      </c>
      <c r="N60" s="69"/>
      <c r="O60" s="67">
        <v>4690666</v>
      </c>
      <c r="Q60" s="22"/>
      <c r="S60" s="24"/>
    </row>
    <row r="61" spans="1:19" s="47" customFormat="1" ht="21.95" customHeight="1" x14ac:dyDescent="0.2">
      <c r="A61" s="47" t="s">
        <v>182</v>
      </c>
      <c r="B61" s="63"/>
      <c r="C61" s="63"/>
      <c r="D61" s="63"/>
      <c r="E61" s="63"/>
      <c r="F61" s="63"/>
      <c r="G61" s="65"/>
      <c r="H61" s="65"/>
      <c r="I61" s="24">
        <v>23300305</v>
      </c>
      <c r="J61" s="65"/>
      <c r="K61" s="24">
        <v>21884187</v>
      </c>
      <c r="L61" s="134"/>
      <c r="M61" s="24">
        <v>23300305</v>
      </c>
      <c r="N61" s="69"/>
      <c r="O61" s="24">
        <v>21884187</v>
      </c>
      <c r="Q61" s="22"/>
      <c r="S61" s="24"/>
    </row>
    <row r="62" spans="1:19" s="47" customFormat="1" ht="21.95" customHeight="1" x14ac:dyDescent="0.2">
      <c r="A62" s="47" t="s">
        <v>181</v>
      </c>
      <c r="B62" s="63"/>
      <c r="C62" s="63"/>
      <c r="D62" s="63"/>
      <c r="E62" s="63"/>
      <c r="F62" s="63"/>
      <c r="G62" s="65"/>
      <c r="H62" s="65"/>
      <c r="I62" s="24">
        <v>92721636</v>
      </c>
      <c r="J62" s="65"/>
      <c r="K62" s="24">
        <v>48619858</v>
      </c>
      <c r="L62" s="134"/>
      <c r="M62" s="24">
        <v>92721636</v>
      </c>
      <c r="N62" s="69"/>
      <c r="O62" s="24">
        <v>48619858</v>
      </c>
      <c r="Q62" s="22"/>
      <c r="S62" s="24"/>
    </row>
    <row r="63" spans="1:19" s="47" customFormat="1" ht="21.95" customHeight="1" x14ac:dyDescent="0.2">
      <c r="A63" s="47" t="s">
        <v>231</v>
      </c>
      <c r="B63" s="63"/>
      <c r="C63" s="63"/>
      <c r="D63" s="63"/>
      <c r="E63" s="63"/>
      <c r="F63" s="63"/>
      <c r="G63" s="65"/>
      <c r="H63" s="65"/>
      <c r="I63" s="24">
        <v>-5500000</v>
      </c>
      <c r="J63" s="65"/>
      <c r="K63" s="24">
        <v>0</v>
      </c>
      <c r="L63" s="134"/>
      <c r="M63" s="24">
        <v>-5500000</v>
      </c>
      <c r="N63" s="69"/>
      <c r="O63" s="24">
        <v>0</v>
      </c>
      <c r="Q63" s="22"/>
      <c r="S63" s="24"/>
    </row>
    <row r="64" spans="1:19" s="47" customFormat="1" ht="21.95" customHeight="1" x14ac:dyDescent="0.2">
      <c r="A64" s="47" t="s">
        <v>214</v>
      </c>
      <c r="B64" s="63"/>
      <c r="C64" s="63"/>
      <c r="D64" s="63"/>
      <c r="E64" s="63"/>
      <c r="F64" s="63"/>
      <c r="G64" s="65"/>
      <c r="H64" s="65"/>
      <c r="I64" s="67">
        <v>-197678</v>
      </c>
      <c r="J64" s="65"/>
      <c r="K64" s="67">
        <v>-5849</v>
      </c>
      <c r="L64" s="134"/>
      <c r="M64" s="67">
        <v>-197678</v>
      </c>
      <c r="N64" s="69"/>
      <c r="O64" s="67">
        <v>-5849</v>
      </c>
      <c r="Q64" s="22"/>
      <c r="S64" s="24"/>
    </row>
    <row r="65" spans="1:19" s="47" customFormat="1" ht="21.95" customHeight="1" x14ac:dyDescent="0.2">
      <c r="A65" s="47" t="s">
        <v>176</v>
      </c>
      <c r="B65" s="63"/>
      <c r="C65" s="63"/>
      <c r="D65" s="63"/>
      <c r="E65" s="63"/>
      <c r="F65" s="63"/>
      <c r="G65" s="65"/>
      <c r="H65" s="65"/>
      <c r="I65" s="67">
        <v>-124122</v>
      </c>
      <c r="J65" s="65"/>
      <c r="K65" s="67">
        <v>-788525</v>
      </c>
      <c r="L65" s="134"/>
      <c r="M65" s="67">
        <v>-124122</v>
      </c>
      <c r="N65" s="69"/>
      <c r="O65" s="67">
        <v>-788525</v>
      </c>
      <c r="Q65" s="22"/>
      <c r="S65" s="24"/>
    </row>
    <row r="66" spans="1:19" s="47" customFormat="1" ht="21.95" customHeight="1" x14ac:dyDescent="0.2">
      <c r="A66" s="63" t="s">
        <v>215</v>
      </c>
      <c r="B66" s="63"/>
      <c r="C66" s="63"/>
      <c r="D66" s="63"/>
      <c r="E66" s="63"/>
      <c r="F66" s="63"/>
      <c r="G66" s="65"/>
      <c r="H66" s="65"/>
      <c r="I66" s="67">
        <v>1434837</v>
      </c>
      <c r="J66" s="65"/>
      <c r="K66" s="67">
        <v>-2803</v>
      </c>
      <c r="L66" s="134"/>
      <c r="M66" s="67">
        <v>1434837</v>
      </c>
      <c r="N66" s="69"/>
      <c r="O66" s="67">
        <v>-2803</v>
      </c>
      <c r="Q66" s="22"/>
      <c r="S66" s="24"/>
    </row>
    <row r="67" spans="1:19" s="47" customFormat="1" ht="21.95" customHeight="1" x14ac:dyDescent="0.2">
      <c r="A67" s="63" t="s">
        <v>58</v>
      </c>
      <c r="B67" s="63"/>
      <c r="C67" s="63"/>
      <c r="D67" s="63"/>
      <c r="E67" s="63"/>
      <c r="F67" s="63"/>
      <c r="G67" s="65"/>
      <c r="H67" s="65"/>
      <c r="J67" s="65"/>
      <c r="Q67" s="22"/>
    </row>
    <row r="68" spans="1:19" s="47" customFormat="1" ht="21.95" customHeight="1" x14ac:dyDescent="0.2">
      <c r="A68" s="63" t="s">
        <v>222</v>
      </c>
      <c r="B68" s="63"/>
      <c r="C68" s="63"/>
      <c r="D68" s="63"/>
      <c r="E68" s="63"/>
      <c r="F68" s="63"/>
      <c r="G68" s="65"/>
      <c r="H68" s="65"/>
      <c r="I68" s="67">
        <v>-30320647</v>
      </c>
      <c r="J68" s="65"/>
      <c r="K68" s="67">
        <v>-27561158</v>
      </c>
      <c r="L68" s="134"/>
      <c r="M68" s="67">
        <v>-30320647</v>
      </c>
      <c r="N68" s="69"/>
      <c r="O68" s="67">
        <v>-27561158</v>
      </c>
      <c r="Q68" s="22"/>
      <c r="S68" s="24"/>
    </row>
    <row r="69" spans="1:19" s="47" customFormat="1" ht="21.95" customHeight="1" x14ac:dyDescent="0.2">
      <c r="A69" s="47" t="s">
        <v>59</v>
      </c>
      <c r="B69" s="63"/>
      <c r="C69" s="63"/>
      <c r="D69" s="63"/>
      <c r="E69" s="63"/>
      <c r="F69" s="63"/>
      <c r="G69" s="65"/>
      <c r="H69" s="65"/>
      <c r="I69" s="69">
        <v>2879741</v>
      </c>
      <c r="J69" s="65"/>
      <c r="K69" s="69">
        <v>703244</v>
      </c>
      <c r="L69" s="134"/>
      <c r="M69" s="69">
        <v>2826258</v>
      </c>
      <c r="N69" s="69"/>
      <c r="O69" s="69">
        <v>673658</v>
      </c>
      <c r="Q69" s="22"/>
      <c r="S69" s="24"/>
    </row>
    <row r="70" spans="1:19" s="47" customFormat="1" ht="21.95" customHeight="1" x14ac:dyDescent="0.2">
      <c r="A70" s="63" t="s">
        <v>32</v>
      </c>
      <c r="B70" s="63"/>
      <c r="C70" s="63"/>
      <c r="D70" s="63"/>
      <c r="E70" s="63"/>
      <c r="F70" s="63"/>
      <c r="G70" s="65"/>
      <c r="H70" s="65"/>
      <c r="I70" s="68">
        <v>83977953</v>
      </c>
      <c r="J70" s="65"/>
      <c r="K70" s="68">
        <v>69251224</v>
      </c>
      <c r="L70" s="134"/>
      <c r="M70" s="68">
        <v>84397130</v>
      </c>
      <c r="N70" s="69"/>
      <c r="O70" s="68">
        <v>69251224</v>
      </c>
      <c r="Q70" s="22"/>
      <c r="S70" s="24"/>
    </row>
    <row r="71" spans="1:19" s="47" customFormat="1" ht="21.95" customHeight="1" x14ac:dyDescent="0.2">
      <c r="A71" s="47" t="s">
        <v>99</v>
      </c>
      <c r="B71" s="63"/>
      <c r="C71" s="63"/>
      <c r="D71" s="63"/>
      <c r="E71" s="63"/>
      <c r="F71" s="63"/>
      <c r="G71" s="65"/>
      <c r="H71" s="65"/>
      <c r="J71" s="65"/>
      <c r="L71" s="62"/>
      <c r="N71" s="31"/>
      <c r="Q71" s="22"/>
    </row>
    <row r="72" spans="1:19" s="47" customFormat="1" ht="21.95" customHeight="1" x14ac:dyDescent="0.2">
      <c r="A72" s="47" t="s">
        <v>60</v>
      </c>
      <c r="B72" s="63"/>
      <c r="C72" s="63"/>
      <c r="D72" s="63"/>
      <c r="E72" s="63"/>
      <c r="F72" s="63"/>
      <c r="G72" s="65"/>
      <c r="H72" s="65"/>
      <c r="I72" s="31">
        <f>SUM(I57:I70)</f>
        <v>307195206</v>
      </c>
      <c r="J72" s="65"/>
      <c r="K72" s="31">
        <f>SUM(K57:K70)</f>
        <v>308716059</v>
      </c>
      <c r="L72" s="62"/>
      <c r="M72" s="31">
        <f>SUM(M57:M70)</f>
        <v>255292980</v>
      </c>
      <c r="N72" s="31"/>
      <c r="O72" s="31">
        <f>SUM(O57:O70)</f>
        <v>286677595</v>
      </c>
      <c r="Q72" s="22"/>
    </row>
    <row r="73" spans="1:19" s="47" customFormat="1" ht="21.95" customHeight="1" x14ac:dyDescent="0.2">
      <c r="A73" s="47" t="s">
        <v>61</v>
      </c>
      <c r="B73" s="63"/>
      <c r="C73" s="63"/>
      <c r="D73" s="63"/>
      <c r="E73" s="63"/>
      <c r="G73" s="65"/>
      <c r="H73" s="65"/>
      <c r="I73" s="52"/>
      <c r="J73" s="65"/>
      <c r="K73" s="52"/>
      <c r="L73" s="62"/>
      <c r="M73" s="52"/>
      <c r="N73" s="52"/>
      <c r="O73" s="52"/>
      <c r="Q73" s="22"/>
    </row>
    <row r="74" spans="1:19" s="47" customFormat="1" ht="21.95" customHeight="1" x14ac:dyDescent="0.2">
      <c r="A74" s="47" t="s">
        <v>62</v>
      </c>
      <c r="C74" s="63"/>
      <c r="D74" s="63"/>
      <c r="E74" s="63"/>
      <c r="F74" s="63"/>
      <c r="G74" s="65"/>
      <c r="H74" s="65"/>
      <c r="I74" s="67">
        <v>1888829</v>
      </c>
      <c r="J74" s="65"/>
      <c r="K74" s="67">
        <v>8445869</v>
      </c>
      <c r="L74" s="134"/>
      <c r="M74" s="67">
        <v>6357157</v>
      </c>
      <c r="N74" s="69"/>
      <c r="O74" s="67">
        <v>3508092</v>
      </c>
      <c r="Q74" s="22"/>
    </row>
    <row r="75" spans="1:19" s="47" customFormat="1" ht="21.95" customHeight="1" x14ac:dyDescent="0.2">
      <c r="A75" s="47" t="s">
        <v>72</v>
      </c>
      <c r="B75" s="63"/>
      <c r="C75" s="63"/>
      <c r="D75" s="63"/>
      <c r="E75" s="63"/>
      <c r="F75" s="63"/>
      <c r="G75" s="65"/>
      <c r="H75" s="65"/>
      <c r="I75" s="67">
        <v>-196488342</v>
      </c>
      <c r="J75" s="65"/>
      <c r="K75" s="67">
        <v>-124726538</v>
      </c>
      <c r="L75" s="134"/>
      <c r="M75" s="67">
        <v>-196488342</v>
      </c>
      <c r="N75" s="69"/>
      <c r="O75" s="67">
        <v>-124726538</v>
      </c>
      <c r="Q75" s="22"/>
    </row>
    <row r="76" spans="1:19" s="47" customFormat="1" ht="21.95" customHeight="1" x14ac:dyDescent="0.2">
      <c r="A76" s="47" t="s">
        <v>63</v>
      </c>
      <c r="C76" s="63"/>
      <c r="D76" s="63"/>
      <c r="E76" s="63"/>
      <c r="F76" s="63"/>
      <c r="G76" s="65"/>
      <c r="H76" s="65"/>
      <c r="I76" s="67">
        <v>-87173</v>
      </c>
      <c r="J76" s="65"/>
      <c r="K76" s="67">
        <v>-196440157</v>
      </c>
      <c r="L76" s="134"/>
      <c r="M76" s="67">
        <v>-87173</v>
      </c>
      <c r="N76" s="69"/>
      <c r="O76" s="67">
        <v>-196440157</v>
      </c>
      <c r="Q76" s="22"/>
    </row>
    <row r="77" spans="1:19" s="47" customFormat="1" ht="21.95" customHeight="1" x14ac:dyDescent="0.2">
      <c r="A77" s="47" t="s">
        <v>97</v>
      </c>
      <c r="B77" s="63"/>
      <c r="C77" s="63"/>
      <c r="D77" s="63"/>
      <c r="E77" s="63"/>
      <c r="F77" s="63"/>
      <c r="G77" s="65"/>
      <c r="H77" s="65"/>
      <c r="I77" s="67">
        <v>21320970</v>
      </c>
      <c r="J77" s="65"/>
      <c r="K77" s="67">
        <v>85215312</v>
      </c>
      <c r="L77" s="134"/>
      <c r="M77" s="67">
        <v>21320970</v>
      </c>
      <c r="N77" s="69"/>
      <c r="O77" s="67">
        <v>85215312</v>
      </c>
      <c r="Q77" s="22"/>
    </row>
    <row r="78" spans="1:19" s="47" customFormat="1" ht="21.95" customHeight="1" x14ac:dyDescent="0.2">
      <c r="A78" s="47" t="s">
        <v>98</v>
      </c>
      <c r="B78" s="63"/>
      <c r="C78" s="63"/>
      <c r="D78" s="63"/>
      <c r="E78" s="63"/>
      <c r="F78" s="63"/>
      <c r="G78" s="65"/>
      <c r="H78" s="65"/>
      <c r="I78" s="67">
        <v>69774077</v>
      </c>
      <c r="J78" s="65"/>
      <c r="K78" s="67">
        <v>-75015986</v>
      </c>
      <c r="L78" s="134"/>
      <c r="M78" s="67">
        <v>69774077</v>
      </c>
      <c r="N78" s="69"/>
      <c r="O78" s="67">
        <v>-75015986</v>
      </c>
      <c r="Q78" s="22"/>
    </row>
    <row r="79" spans="1:19" s="47" customFormat="1" ht="21.95" customHeight="1" x14ac:dyDescent="0.2">
      <c r="A79" s="47" t="s">
        <v>64</v>
      </c>
      <c r="B79" s="63"/>
      <c r="C79" s="63"/>
      <c r="D79" s="63"/>
      <c r="E79" s="63"/>
      <c r="F79" s="63"/>
      <c r="G79" s="65"/>
      <c r="H79" s="65"/>
      <c r="I79" s="67">
        <v>469079</v>
      </c>
      <c r="J79" s="65"/>
      <c r="K79" s="67">
        <v>3870571</v>
      </c>
      <c r="L79" s="134"/>
      <c r="M79" s="67">
        <v>74867</v>
      </c>
      <c r="N79" s="69"/>
      <c r="O79" s="67">
        <v>4462006</v>
      </c>
      <c r="Q79" s="22"/>
    </row>
    <row r="80" spans="1:19" s="47" customFormat="1" ht="21.95" customHeight="1" x14ac:dyDescent="0.2">
      <c r="A80" s="47" t="s">
        <v>103</v>
      </c>
      <c r="B80" s="63"/>
      <c r="C80" s="63"/>
      <c r="D80" s="63"/>
      <c r="E80" s="63"/>
      <c r="F80" s="63"/>
      <c r="G80" s="65"/>
      <c r="H80" s="65"/>
      <c r="I80" s="135"/>
      <c r="J80" s="65"/>
      <c r="K80" s="135"/>
      <c r="L80" s="134"/>
      <c r="M80" s="135"/>
      <c r="N80" s="136"/>
      <c r="O80" s="135"/>
      <c r="Q80" s="22"/>
    </row>
    <row r="81" spans="1:17" s="47" customFormat="1" ht="21.95" customHeight="1" x14ac:dyDescent="0.2">
      <c r="A81" s="47" t="s">
        <v>65</v>
      </c>
      <c r="B81" s="63"/>
      <c r="C81" s="63"/>
      <c r="D81" s="63"/>
      <c r="E81" s="63"/>
      <c r="F81" s="63"/>
      <c r="G81" s="65"/>
      <c r="H81" s="65"/>
      <c r="I81" s="67">
        <v>-301691</v>
      </c>
      <c r="J81" s="65"/>
      <c r="K81" s="67">
        <v>567408</v>
      </c>
      <c r="L81" s="134"/>
      <c r="M81" s="67">
        <v>-1107962</v>
      </c>
      <c r="N81" s="69"/>
      <c r="O81" s="67">
        <v>912407</v>
      </c>
      <c r="Q81" s="22"/>
    </row>
    <row r="82" spans="1:17" s="47" customFormat="1" ht="21.95" customHeight="1" x14ac:dyDescent="0.2">
      <c r="A82" s="47" t="s">
        <v>207</v>
      </c>
      <c r="B82" s="63"/>
      <c r="C82" s="63"/>
      <c r="D82" s="63"/>
      <c r="E82" s="63"/>
      <c r="F82" s="63"/>
      <c r="G82" s="65"/>
      <c r="H82" s="65"/>
      <c r="I82" s="67">
        <v>-3212730</v>
      </c>
      <c r="J82" s="65"/>
      <c r="K82" s="67">
        <v>-32866118</v>
      </c>
      <c r="L82" s="134"/>
      <c r="M82" s="67">
        <v>-3399172</v>
      </c>
      <c r="N82" s="69"/>
      <c r="O82" s="67">
        <v>-32948697</v>
      </c>
      <c r="Q82" s="22"/>
    </row>
    <row r="83" spans="1:17" s="47" customFormat="1" ht="21.95" customHeight="1" x14ac:dyDescent="0.2">
      <c r="A83" s="47" t="s">
        <v>66</v>
      </c>
      <c r="B83" s="63"/>
      <c r="C83" s="63"/>
      <c r="D83" s="63"/>
      <c r="E83" s="63"/>
      <c r="F83" s="63"/>
      <c r="G83" s="65"/>
      <c r="H83" s="65"/>
      <c r="I83" s="67">
        <v>11239555</v>
      </c>
      <c r="J83" s="65"/>
      <c r="K83" s="67">
        <v>-5255128.8800000027</v>
      </c>
      <c r="L83" s="134"/>
      <c r="M83" s="67">
        <v>10995148</v>
      </c>
      <c r="N83" s="69"/>
      <c r="O83" s="67">
        <v>-6796733</v>
      </c>
      <c r="Q83" s="22"/>
    </row>
    <row r="84" spans="1:17" s="47" customFormat="1" ht="21.95" customHeight="1" x14ac:dyDescent="0.2">
      <c r="A84" s="47" t="s">
        <v>208</v>
      </c>
      <c r="B84" s="63"/>
      <c r="C84" s="63"/>
      <c r="D84" s="63"/>
      <c r="E84" s="63"/>
      <c r="F84" s="63"/>
      <c r="G84" s="65"/>
      <c r="H84" s="65"/>
      <c r="I84" s="68">
        <v>-53147400</v>
      </c>
      <c r="J84" s="65"/>
      <c r="K84" s="68">
        <v>53999810</v>
      </c>
      <c r="L84" s="134"/>
      <c r="M84" s="68">
        <v>-53147400</v>
      </c>
      <c r="N84" s="69"/>
      <c r="O84" s="68">
        <v>53999810</v>
      </c>
      <c r="Q84" s="22"/>
    </row>
    <row r="85" spans="1:17" s="47" customFormat="1" ht="21.95" customHeight="1" x14ac:dyDescent="0.2">
      <c r="A85" s="47" t="s">
        <v>180</v>
      </c>
      <c r="B85" s="63"/>
      <c r="C85" s="63"/>
      <c r="D85" s="63"/>
      <c r="E85" s="63"/>
      <c r="F85" s="63"/>
      <c r="G85" s="65"/>
      <c r="H85" s="65"/>
      <c r="I85" s="31">
        <f>SUM(I72:I84)</f>
        <v>158650380</v>
      </c>
      <c r="J85" s="65"/>
      <c r="K85" s="31">
        <f>SUM(K72:K84)</f>
        <v>26511101.119999997</v>
      </c>
      <c r="L85" s="62"/>
      <c r="M85" s="31">
        <f>SUM(M72:M84)</f>
        <v>109585150</v>
      </c>
      <c r="N85" s="31"/>
      <c r="O85" s="31">
        <f>SUM(O72:O84)</f>
        <v>-1152889</v>
      </c>
      <c r="Q85" s="22"/>
    </row>
    <row r="86" spans="1:17" s="47" customFormat="1" ht="21.95" customHeight="1" x14ac:dyDescent="0.2">
      <c r="A86" s="47" t="s">
        <v>85</v>
      </c>
      <c r="B86" s="63"/>
      <c r="C86" s="63"/>
      <c r="D86" s="63"/>
      <c r="E86" s="63"/>
      <c r="F86" s="63"/>
      <c r="G86" s="65"/>
      <c r="H86" s="65"/>
      <c r="I86" s="69">
        <v>-87787103</v>
      </c>
      <c r="J86" s="65"/>
      <c r="K86" s="69">
        <v>-61413275</v>
      </c>
      <c r="L86" s="134"/>
      <c r="M86" s="69">
        <v>-87787103</v>
      </c>
      <c r="N86" s="69"/>
      <c r="O86" s="69">
        <v>-61413275</v>
      </c>
      <c r="Q86" s="22"/>
    </row>
    <row r="87" spans="1:17" s="47" customFormat="1" ht="21.95" customHeight="1" x14ac:dyDescent="0.2">
      <c r="A87" s="47" t="s">
        <v>90</v>
      </c>
      <c r="B87" s="63"/>
      <c r="C87" s="63"/>
      <c r="D87" s="63"/>
      <c r="E87" s="63"/>
      <c r="F87" s="63"/>
      <c r="G87" s="65"/>
      <c r="H87" s="65"/>
      <c r="I87" s="69">
        <v>-53556425</v>
      </c>
      <c r="J87" s="65"/>
      <c r="K87" s="69">
        <v>-53417702</v>
      </c>
      <c r="L87" s="134"/>
      <c r="M87" s="69">
        <v>-41310609</v>
      </c>
      <c r="N87" s="69"/>
      <c r="O87" s="69">
        <v>-52757836</v>
      </c>
      <c r="Q87" s="22"/>
    </row>
    <row r="88" spans="1:17" s="47" customFormat="1" ht="21.95" customHeight="1" x14ac:dyDescent="0.2">
      <c r="A88" s="45" t="s">
        <v>217</v>
      </c>
      <c r="B88" s="59"/>
      <c r="C88" s="59"/>
      <c r="D88" s="59"/>
      <c r="E88" s="59"/>
      <c r="F88" s="63"/>
      <c r="G88" s="65"/>
      <c r="H88" s="65"/>
      <c r="I88" s="137">
        <f>SUM(I85:I87)</f>
        <v>17306852</v>
      </c>
      <c r="J88" s="65"/>
      <c r="K88" s="137">
        <f>SUM(K85:K87)</f>
        <v>-88319875.879999995</v>
      </c>
      <c r="L88" s="62"/>
      <c r="M88" s="137">
        <f>SUM(M85:M87)</f>
        <v>-19512562</v>
      </c>
      <c r="N88" s="31"/>
      <c r="O88" s="137">
        <f>SUM(O85:O87)</f>
        <v>-115324000</v>
      </c>
      <c r="Q88" s="22"/>
    </row>
    <row r="89" spans="1:17" s="47" customFormat="1" ht="21.95" customHeight="1" x14ac:dyDescent="0.2">
      <c r="A89" s="45"/>
      <c r="B89" s="59"/>
      <c r="C89" s="59"/>
      <c r="D89" s="59"/>
      <c r="E89" s="59"/>
      <c r="F89" s="63"/>
      <c r="G89" s="65"/>
      <c r="H89" s="65"/>
      <c r="I89" s="65"/>
      <c r="J89" s="65"/>
      <c r="K89" s="65"/>
      <c r="L89" s="62"/>
      <c r="M89" s="31"/>
      <c r="N89" s="31"/>
      <c r="O89" s="31"/>
      <c r="Q89" s="22"/>
    </row>
    <row r="90" spans="1:17" s="47" customFormat="1" ht="21.95" customHeight="1" x14ac:dyDescent="0.2">
      <c r="A90" s="2" t="s">
        <v>7</v>
      </c>
      <c r="B90" s="59"/>
      <c r="C90" s="59"/>
      <c r="E90" s="59"/>
      <c r="F90" s="63"/>
      <c r="G90" s="65"/>
      <c r="H90" s="65"/>
      <c r="I90" s="65"/>
      <c r="J90" s="65"/>
      <c r="K90" s="65"/>
      <c r="L90" s="62"/>
      <c r="M90" s="31"/>
      <c r="N90" s="31"/>
      <c r="O90" s="31"/>
      <c r="Q90" s="22"/>
    </row>
    <row r="91" spans="1:17" ht="21.95" customHeight="1" x14ac:dyDescent="0.2">
      <c r="A91" s="8" t="s">
        <v>146</v>
      </c>
      <c r="B91" s="9"/>
      <c r="C91" s="9"/>
      <c r="D91" s="9"/>
      <c r="E91" s="9"/>
      <c r="F91" s="10"/>
      <c r="G91" s="11"/>
      <c r="H91" s="11"/>
      <c r="I91" s="11"/>
      <c r="J91" s="11"/>
      <c r="K91" s="11"/>
      <c r="L91" s="10"/>
      <c r="M91" s="12"/>
      <c r="N91" s="10"/>
      <c r="O91" s="12"/>
    </row>
    <row r="92" spans="1:17" s="47" customFormat="1" ht="21.95" customHeight="1" x14ac:dyDescent="0.2">
      <c r="A92" s="45" t="s">
        <v>190</v>
      </c>
      <c r="C92" s="54"/>
      <c r="D92" s="54"/>
      <c r="E92" s="54"/>
      <c r="F92" s="55"/>
      <c r="G92" s="56"/>
      <c r="H92" s="56"/>
      <c r="I92" s="56"/>
      <c r="J92" s="56"/>
      <c r="K92" s="56"/>
      <c r="L92" s="57"/>
      <c r="M92" s="57"/>
      <c r="N92" s="58"/>
      <c r="O92" s="57"/>
      <c r="Q92" s="22"/>
    </row>
    <row r="93" spans="1:17" ht="21.95" customHeight="1" x14ac:dyDescent="0.2">
      <c r="A93" s="8" t="s">
        <v>197</v>
      </c>
      <c r="B93" s="10"/>
      <c r="C93" s="10"/>
      <c r="D93" s="10"/>
      <c r="E93" s="10"/>
      <c r="F93" s="10"/>
      <c r="G93" s="11"/>
      <c r="H93" s="11"/>
      <c r="I93" s="11"/>
      <c r="J93" s="11"/>
      <c r="K93" s="11"/>
      <c r="L93" s="10"/>
      <c r="M93" s="10"/>
      <c r="N93" s="10"/>
      <c r="O93" s="10"/>
    </row>
    <row r="94" spans="1:17" ht="21.95" customHeight="1" x14ac:dyDescent="0.2">
      <c r="A94" s="2"/>
      <c r="G94" s="2"/>
      <c r="H94" s="2"/>
      <c r="I94" s="2"/>
      <c r="J94" s="2"/>
      <c r="K94" s="2"/>
      <c r="M94" s="3"/>
      <c r="N94" s="14"/>
      <c r="O94" s="3" t="s">
        <v>12</v>
      </c>
    </row>
    <row r="95" spans="1:17" ht="21.95" customHeight="1" x14ac:dyDescent="0.2">
      <c r="A95" s="2"/>
      <c r="G95" s="15"/>
      <c r="H95" s="15"/>
      <c r="I95" s="155" t="s">
        <v>200</v>
      </c>
      <c r="J95" s="155"/>
      <c r="K95" s="155"/>
      <c r="L95" s="2"/>
      <c r="M95" s="154" t="s">
        <v>143</v>
      </c>
      <c r="N95" s="154"/>
      <c r="O95" s="154"/>
    </row>
    <row r="96" spans="1:17" ht="21.95" customHeight="1" x14ac:dyDescent="0.2">
      <c r="A96" s="2"/>
      <c r="G96" s="1"/>
      <c r="H96" s="1"/>
      <c r="I96" s="16">
        <v>2019</v>
      </c>
      <c r="J96" s="18"/>
      <c r="K96" s="16">
        <v>2018</v>
      </c>
      <c r="L96" s="17"/>
      <c r="M96" s="16">
        <v>2019</v>
      </c>
      <c r="N96" s="18"/>
      <c r="O96" s="16">
        <v>2018</v>
      </c>
    </row>
    <row r="97" spans="1:17" s="47" customFormat="1" ht="21.95" customHeight="1" x14ac:dyDescent="0.2">
      <c r="A97" s="45" t="s">
        <v>70</v>
      </c>
      <c r="B97" s="59"/>
      <c r="C97" s="59"/>
      <c r="D97" s="59"/>
      <c r="E97" s="59"/>
      <c r="F97" s="59"/>
      <c r="G97" s="61"/>
      <c r="H97" s="61"/>
      <c r="I97" s="61"/>
      <c r="J97" s="61"/>
      <c r="K97" s="61"/>
      <c r="L97" s="62"/>
      <c r="M97" s="66"/>
      <c r="N97" s="31"/>
      <c r="O97" s="66"/>
      <c r="Q97" s="22"/>
    </row>
    <row r="98" spans="1:17" s="47" customFormat="1" ht="21.95" customHeight="1" x14ac:dyDescent="0.2">
      <c r="A98" s="47" t="s">
        <v>129</v>
      </c>
      <c r="B98" s="59"/>
      <c r="C98" s="59"/>
      <c r="D98" s="59"/>
      <c r="E98" s="59"/>
      <c r="F98" s="59"/>
      <c r="G98" s="61"/>
      <c r="H98" s="61"/>
      <c r="I98" s="67">
        <v>-1500000000</v>
      </c>
      <c r="J98" s="61"/>
      <c r="K98" s="67">
        <v>-950000000</v>
      </c>
      <c r="L98" s="134"/>
      <c r="M98" s="67">
        <v>-1500000000</v>
      </c>
      <c r="N98" s="69"/>
      <c r="O98" s="67">
        <v>-950000000</v>
      </c>
      <c r="Q98" s="22"/>
    </row>
    <row r="99" spans="1:17" s="47" customFormat="1" ht="21.95" customHeight="1" x14ac:dyDescent="0.2">
      <c r="A99" s="47" t="s">
        <v>177</v>
      </c>
      <c r="B99" s="59"/>
      <c r="C99" s="59"/>
      <c r="D99" s="59"/>
      <c r="E99" s="59"/>
      <c r="F99" s="59"/>
      <c r="G99" s="61"/>
      <c r="H99" s="61"/>
      <c r="I99" s="67">
        <v>740124122</v>
      </c>
      <c r="J99" s="61"/>
      <c r="K99" s="67">
        <v>1010788525</v>
      </c>
      <c r="L99" s="134"/>
      <c r="M99" s="67">
        <v>740124122</v>
      </c>
      <c r="N99" s="69"/>
      <c r="O99" s="67">
        <v>1010788525</v>
      </c>
      <c r="Q99" s="22"/>
    </row>
    <row r="100" spans="1:17" s="47" customFormat="1" ht="21.95" customHeight="1" x14ac:dyDescent="0.2">
      <c r="A100" s="47" t="s">
        <v>100</v>
      </c>
      <c r="B100" s="63"/>
      <c r="C100" s="63"/>
      <c r="D100" s="63"/>
      <c r="E100" s="63"/>
      <c r="F100" s="63"/>
      <c r="G100" s="61"/>
      <c r="H100" s="61"/>
      <c r="I100" s="67">
        <v>54405380</v>
      </c>
      <c r="J100" s="61"/>
      <c r="K100" s="67">
        <v>-59882500</v>
      </c>
      <c r="L100" s="134"/>
      <c r="M100" s="67">
        <v>54405380</v>
      </c>
      <c r="N100" s="69"/>
      <c r="O100" s="67">
        <v>-59882500</v>
      </c>
      <c r="Q100" s="22"/>
    </row>
    <row r="101" spans="1:17" s="47" customFormat="1" ht="21.95" customHeight="1" x14ac:dyDescent="0.2">
      <c r="A101" s="63" t="s">
        <v>101</v>
      </c>
      <c r="B101" s="63"/>
      <c r="C101" s="63"/>
      <c r="D101" s="63"/>
      <c r="E101" s="63"/>
      <c r="F101" s="63"/>
      <c r="G101" s="65"/>
      <c r="H101" s="65"/>
      <c r="I101" s="67">
        <v>-18038243</v>
      </c>
      <c r="J101" s="65"/>
      <c r="K101" s="67">
        <v>-12570037</v>
      </c>
      <c r="L101" s="134"/>
      <c r="M101" s="67">
        <v>-17623124</v>
      </c>
      <c r="N101" s="69"/>
      <c r="O101" s="67">
        <v>-12443385</v>
      </c>
      <c r="Q101" s="22"/>
    </row>
    <row r="102" spans="1:17" s="47" customFormat="1" ht="21.95" customHeight="1" x14ac:dyDescent="0.2">
      <c r="A102" s="63" t="s">
        <v>93</v>
      </c>
      <c r="B102" s="63"/>
      <c r="C102" s="63"/>
      <c r="D102" s="63"/>
      <c r="E102" s="63"/>
      <c r="F102" s="63"/>
      <c r="G102" s="65"/>
      <c r="H102" s="65"/>
      <c r="I102" s="67">
        <v>6238724</v>
      </c>
      <c r="J102" s="65"/>
      <c r="K102" s="67">
        <v>6591</v>
      </c>
      <c r="L102" s="134"/>
      <c r="M102" s="67">
        <v>6238724</v>
      </c>
      <c r="N102" s="69"/>
      <c r="O102" s="67">
        <v>6591</v>
      </c>
      <c r="Q102" s="22"/>
    </row>
    <row r="103" spans="1:17" s="47" customFormat="1" ht="21.95" customHeight="1" x14ac:dyDescent="0.2">
      <c r="A103" s="63" t="s">
        <v>178</v>
      </c>
      <c r="B103" s="63"/>
      <c r="C103" s="63"/>
      <c r="D103" s="63"/>
      <c r="E103" s="63"/>
      <c r="F103" s="63"/>
      <c r="G103" s="65"/>
      <c r="H103" s="65"/>
      <c r="I103" s="67">
        <v>0</v>
      </c>
      <c r="J103" s="65"/>
      <c r="K103" s="67">
        <v>0</v>
      </c>
      <c r="L103" s="134"/>
      <c r="M103" s="67">
        <v>0</v>
      </c>
      <c r="N103" s="69"/>
      <c r="O103" s="67">
        <v>-4999970</v>
      </c>
      <c r="Q103" s="22"/>
    </row>
    <row r="104" spans="1:17" s="47" customFormat="1" ht="21.95" customHeight="1" x14ac:dyDescent="0.2">
      <c r="A104" s="45" t="s">
        <v>179</v>
      </c>
      <c r="B104" s="59"/>
      <c r="C104" s="59"/>
      <c r="D104" s="59"/>
      <c r="E104" s="59"/>
      <c r="F104" s="63"/>
      <c r="G104" s="65"/>
      <c r="H104" s="65"/>
      <c r="I104" s="137">
        <f>SUM(I98:I103)</f>
        <v>-717270017</v>
      </c>
      <c r="J104" s="65"/>
      <c r="K104" s="137">
        <f>SUM(K98:K103)</f>
        <v>-11657421</v>
      </c>
      <c r="L104" s="62"/>
      <c r="M104" s="137">
        <f>SUM(M98:M103)</f>
        <v>-716854898</v>
      </c>
      <c r="N104" s="31"/>
      <c r="O104" s="137">
        <f>SUM(O98:O103)</f>
        <v>-16530739</v>
      </c>
      <c r="Q104" s="22"/>
    </row>
    <row r="105" spans="1:17" s="47" customFormat="1" ht="21.95" customHeight="1" x14ac:dyDescent="0.2">
      <c r="A105" s="45" t="s">
        <v>67</v>
      </c>
      <c r="B105" s="59"/>
      <c r="C105" s="59"/>
      <c r="D105" s="59"/>
      <c r="E105" s="59"/>
      <c r="F105" s="59"/>
      <c r="G105" s="61"/>
      <c r="H105" s="61"/>
      <c r="I105" s="134"/>
      <c r="J105" s="61"/>
      <c r="K105" s="134"/>
      <c r="L105" s="62"/>
      <c r="M105" s="134"/>
      <c r="N105" s="52"/>
      <c r="O105" s="134"/>
      <c r="Q105" s="22"/>
    </row>
    <row r="106" spans="1:17" s="47" customFormat="1" ht="21.95" customHeight="1" x14ac:dyDescent="0.2">
      <c r="A106" s="141" t="s">
        <v>230</v>
      </c>
      <c r="B106" s="63"/>
      <c r="D106" s="63"/>
      <c r="E106" s="63"/>
      <c r="F106" s="63"/>
      <c r="G106" s="65"/>
      <c r="H106" s="65"/>
      <c r="I106" s="69">
        <v>-647006</v>
      </c>
      <c r="J106" s="65"/>
      <c r="K106" s="69">
        <v>-1785983</v>
      </c>
      <c r="L106" s="62"/>
      <c r="M106" s="69">
        <v>-567756</v>
      </c>
      <c r="N106" s="31"/>
      <c r="O106" s="69">
        <v>-1865233</v>
      </c>
      <c r="Q106" s="22"/>
    </row>
    <row r="107" spans="1:17" s="47" customFormat="1" ht="21.95" customHeight="1" x14ac:dyDescent="0.2">
      <c r="A107" s="63" t="s">
        <v>223</v>
      </c>
      <c r="B107" s="63"/>
      <c r="D107" s="63"/>
      <c r="E107" s="63"/>
      <c r="F107" s="63"/>
      <c r="G107" s="65"/>
      <c r="H107" s="65"/>
      <c r="I107" s="69">
        <v>3411433593</v>
      </c>
      <c r="J107" s="65"/>
      <c r="K107" s="69">
        <v>1941000000</v>
      </c>
      <c r="L107" s="62"/>
      <c r="M107" s="69">
        <v>3411433593</v>
      </c>
      <c r="N107" s="31"/>
      <c r="O107" s="69">
        <v>1941000000</v>
      </c>
      <c r="Q107" s="22"/>
    </row>
    <row r="108" spans="1:17" s="47" customFormat="1" ht="21.95" customHeight="1" x14ac:dyDescent="0.2">
      <c r="A108" s="63" t="s">
        <v>224</v>
      </c>
      <c r="B108" s="63"/>
      <c r="D108" s="63"/>
      <c r="E108" s="63"/>
      <c r="F108" s="63"/>
      <c r="G108" s="65"/>
      <c r="H108" s="65"/>
      <c r="I108" s="69">
        <v>-3581870277</v>
      </c>
      <c r="J108" s="65"/>
      <c r="K108" s="69">
        <v>-1900962732</v>
      </c>
      <c r="L108" s="62"/>
      <c r="M108" s="69">
        <v>-3581870277</v>
      </c>
      <c r="N108" s="31"/>
      <c r="O108" s="69">
        <v>-1900962732</v>
      </c>
      <c r="Q108" s="22"/>
    </row>
    <row r="109" spans="1:17" s="47" customFormat="1" ht="21.95" customHeight="1" x14ac:dyDescent="0.2">
      <c r="A109" s="63" t="s">
        <v>225</v>
      </c>
      <c r="B109" s="63"/>
      <c r="D109" s="63"/>
      <c r="E109" s="63"/>
      <c r="F109" s="63"/>
      <c r="G109" s="65"/>
      <c r="H109" s="65"/>
      <c r="I109" s="69">
        <v>0</v>
      </c>
      <c r="J109" s="65"/>
      <c r="K109" s="69">
        <v>0</v>
      </c>
      <c r="L109" s="62"/>
      <c r="M109" s="69">
        <v>66000000</v>
      </c>
      <c r="N109" s="31"/>
      <c r="O109" s="69">
        <v>0</v>
      </c>
      <c r="Q109" s="22"/>
    </row>
    <row r="110" spans="1:17" s="47" customFormat="1" ht="23.1" customHeight="1" x14ac:dyDescent="0.2">
      <c r="A110" s="47" t="s">
        <v>226</v>
      </c>
      <c r="B110" s="63"/>
      <c r="C110" s="63"/>
      <c r="D110" s="63"/>
      <c r="E110" s="63"/>
      <c r="F110" s="63"/>
      <c r="G110" s="65"/>
      <c r="H110" s="65"/>
      <c r="I110" s="67">
        <v>-12665000</v>
      </c>
      <c r="J110" s="65"/>
      <c r="K110" s="67">
        <v>-22201000</v>
      </c>
      <c r="L110" s="134"/>
      <c r="M110" s="67">
        <v>-12665000</v>
      </c>
      <c r="N110" s="69"/>
      <c r="O110" s="67">
        <v>-22201000</v>
      </c>
      <c r="Q110" s="22"/>
    </row>
    <row r="111" spans="1:17" s="47" customFormat="1" ht="21.95" customHeight="1" x14ac:dyDescent="0.2">
      <c r="A111" s="47" t="s">
        <v>102</v>
      </c>
      <c r="B111" s="63"/>
      <c r="C111" s="63"/>
      <c r="D111" s="63"/>
      <c r="E111" s="63"/>
      <c r="F111" s="63"/>
      <c r="G111" s="65"/>
      <c r="H111" s="65"/>
      <c r="I111" s="67">
        <v>1263600000</v>
      </c>
      <c r="J111" s="65"/>
      <c r="K111" s="67">
        <v>312330060</v>
      </c>
      <c r="L111" s="134"/>
      <c r="M111" s="67">
        <v>1263600000</v>
      </c>
      <c r="N111" s="69"/>
      <c r="O111" s="67">
        <v>312330060</v>
      </c>
      <c r="Q111" s="22"/>
    </row>
    <row r="112" spans="1:17" s="47" customFormat="1" ht="21.95" customHeight="1" x14ac:dyDescent="0.2">
      <c r="A112" s="47" t="s">
        <v>131</v>
      </c>
      <c r="B112" s="63"/>
      <c r="C112" s="63"/>
      <c r="D112" s="63"/>
      <c r="E112" s="63"/>
      <c r="F112" s="63"/>
      <c r="G112" s="65"/>
      <c r="H112" s="65"/>
      <c r="I112" s="67">
        <v>-150000000</v>
      </c>
      <c r="J112" s="65"/>
      <c r="K112" s="67">
        <v>-150000000</v>
      </c>
      <c r="L112" s="134"/>
      <c r="M112" s="67">
        <v>-150000000</v>
      </c>
      <c r="N112" s="69"/>
      <c r="O112" s="67">
        <v>-150000000</v>
      </c>
      <c r="Q112" s="22"/>
    </row>
    <row r="113" spans="1:17" s="47" customFormat="1" ht="21.95" customHeight="1" x14ac:dyDescent="0.2">
      <c r="A113" s="47" t="s">
        <v>227</v>
      </c>
      <c r="B113" s="63"/>
      <c r="C113" s="63"/>
      <c r="D113" s="63"/>
      <c r="E113" s="63"/>
      <c r="F113" s="63"/>
      <c r="G113" s="65"/>
      <c r="H113" s="65"/>
      <c r="I113" s="67">
        <v>-4662578</v>
      </c>
      <c r="J113" s="65"/>
      <c r="K113" s="67">
        <v>-605760</v>
      </c>
      <c r="L113" s="134"/>
      <c r="M113" s="67">
        <v>-4662578</v>
      </c>
      <c r="N113" s="69"/>
      <c r="O113" s="67">
        <v>-605760</v>
      </c>
      <c r="Q113" s="22"/>
    </row>
    <row r="114" spans="1:17" s="47" customFormat="1" ht="21.95" customHeight="1" x14ac:dyDescent="0.2">
      <c r="A114" s="47" t="s">
        <v>140</v>
      </c>
      <c r="B114" s="63"/>
      <c r="C114" s="63"/>
      <c r="D114" s="63"/>
      <c r="E114" s="63"/>
      <c r="F114" s="63"/>
      <c r="G114" s="65"/>
      <c r="H114" s="65"/>
      <c r="I114" s="67">
        <v>78103698</v>
      </c>
      <c r="J114" s="65"/>
      <c r="K114" s="67">
        <v>94977010</v>
      </c>
      <c r="L114" s="134"/>
      <c r="M114" s="67">
        <v>78103698</v>
      </c>
      <c r="N114" s="69"/>
      <c r="O114" s="67">
        <v>94977010</v>
      </c>
      <c r="Q114" s="22"/>
    </row>
    <row r="115" spans="1:17" s="47" customFormat="1" ht="21.95" customHeight="1" x14ac:dyDescent="0.2">
      <c r="A115" s="47" t="s">
        <v>130</v>
      </c>
      <c r="B115" s="63"/>
      <c r="C115" s="63"/>
      <c r="D115" s="63"/>
      <c r="E115" s="63"/>
      <c r="F115" s="63"/>
      <c r="G115" s="65"/>
      <c r="H115" s="65"/>
      <c r="I115" s="67">
        <v>-103350795</v>
      </c>
      <c r="J115" s="65"/>
      <c r="K115" s="67">
        <v>-62310750</v>
      </c>
      <c r="L115" s="134"/>
      <c r="M115" s="67">
        <v>-103350795</v>
      </c>
      <c r="N115" s="69"/>
      <c r="O115" s="67">
        <v>-62310750</v>
      </c>
      <c r="Q115" s="22"/>
    </row>
    <row r="116" spans="1:17" s="47" customFormat="1" ht="21.95" customHeight="1" x14ac:dyDescent="0.2">
      <c r="A116" s="47" t="s">
        <v>132</v>
      </c>
      <c r="B116" s="63"/>
      <c r="D116" s="63"/>
      <c r="E116" s="63"/>
      <c r="F116" s="63"/>
      <c r="G116" s="65"/>
      <c r="H116" s="65"/>
      <c r="I116" s="69">
        <v>2922200</v>
      </c>
      <c r="J116" s="65"/>
      <c r="K116" s="69">
        <v>2571400</v>
      </c>
      <c r="L116" s="134"/>
      <c r="M116" s="69">
        <v>2922200</v>
      </c>
      <c r="N116" s="69"/>
      <c r="O116" s="69">
        <v>2571400</v>
      </c>
      <c r="Q116" s="22"/>
    </row>
    <row r="117" spans="1:17" s="47" customFormat="1" ht="21.95" customHeight="1" x14ac:dyDescent="0.2">
      <c r="A117" s="47" t="s">
        <v>191</v>
      </c>
      <c r="B117" s="63"/>
      <c r="D117" s="63"/>
      <c r="E117" s="63"/>
      <c r="F117" s="63"/>
      <c r="G117" s="65"/>
      <c r="H117" s="65"/>
      <c r="I117" s="69"/>
      <c r="J117" s="65"/>
      <c r="K117" s="69"/>
      <c r="L117" s="134"/>
      <c r="M117" s="69"/>
      <c r="N117" s="69"/>
      <c r="O117" s="69"/>
      <c r="Q117" s="22"/>
    </row>
    <row r="118" spans="1:17" s="47" customFormat="1" ht="21.95" customHeight="1" x14ac:dyDescent="0.2">
      <c r="A118" s="47" t="s">
        <v>192</v>
      </c>
      <c r="B118" s="63"/>
      <c r="D118" s="63"/>
      <c r="E118" s="63"/>
      <c r="F118" s="63"/>
      <c r="G118" s="65"/>
      <c r="H118" s="65"/>
      <c r="I118" s="69">
        <v>0</v>
      </c>
      <c r="J118" s="65"/>
      <c r="K118" s="69">
        <v>30</v>
      </c>
      <c r="L118" s="134"/>
      <c r="M118" s="69">
        <v>0</v>
      </c>
      <c r="N118" s="69"/>
      <c r="O118" s="69">
        <v>0</v>
      </c>
      <c r="Q118" s="22"/>
    </row>
    <row r="119" spans="1:17" s="47" customFormat="1" ht="21.95" customHeight="1" x14ac:dyDescent="0.2">
      <c r="A119" s="47" t="s">
        <v>34</v>
      </c>
      <c r="B119" s="63"/>
      <c r="C119" s="63"/>
      <c r="D119" s="63"/>
      <c r="E119" s="63"/>
      <c r="F119" s="63"/>
      <c r="G119" s="65"/>
      <c r="H119" s="65"/>
      <c r="I119" s="67">
        <v>-72837329</v>
      </c>
      <c r="J119" s="65"/>
      <c r="K119" s="67">
        <v>-70424946</v>
      </c>
      <c r="L119" s="134"/>
      <c r="M119" s="67">
        <v>-72837239</v>
      </c>
      <c r="N119" s="69"/>
      <c r="O119" s="67">
        <v>-70424946</v>
      </c>
      <c r="Q119" s="22"/>
    </row>
    <row r="120" spans="1:17" s="47" customFormat="1" ht="21.95" customHeight="1" x14ac:dyDescent="0.2">
      <c r="A120" s="45" t="s">
        <v>118</v>
      </c>
      <c r="B120" s="59"/>
      <c r="C120" s="59"/>
      <c r="D120" s="59"/>
      <c r="E120" s="59"/>
      <c r="F120" s="63"/>
      <c r="G120" s="65"/>
      <c r="H120" s="65"/>
      <c r="I120" s="137">
        <f>SUM(I106:J119)</f>
        <v>830026506</v>
      </c>
      <c r="J120" s="65"/>
      <c r="K120" s="137">
        <f>SUM(K106:L119)</f>
        <v>142587329</v>
      </c>
      <c r="L120" s="62"/>
      <c r="M120" s="137">
        <f>SUM(M106:N119)</f>
        <v>896105846</v>
      </c>
      <c r="N120" s="31"/>
      <c r="O120" s="137">
        <f>SUM(O106:P119)</f>
        <v>142508049</v>
      </c>
      <c r="Q120" s="22"/>
    </row>
    <row r="121" spans="1:17" s="47" customFormat="1" ht="21.95" customHeight="1" x14ac:dyDescent="0.2">
      <c r="A121" s="45" t="s">
        <v>216</v>
      </c>
      <c r="B121" s="59"/>
      <c r="C121" s="59"/>
      <c r="D121" s="59"/>
      <c r="E121" s="59"/>
      <c r="F121" s="63"/>
      <c r="G121" s="65"/>
      <c r="H121" s="65"/>
      <c r="I121" s="66">
        <f>SUM(I88,I104,I120)</f>
        <v>130063341</v>
      </c>
      <c r="J121" s="65"/>
      <c r="K121" s="66">
        <f>SUM(K88,K104,K120)</f>
        <v>42610032.120000005</v>
      </c>
      <c r="L121" s="62"/>
      <c r="M121" s="66">
        <f>SUM(M88,M104,M120)</f>
        <v>159738386</v>
      </c>
      <c r="N121" s="31"/>
      <c r="O121" s="66">
        <f>SUM(O88,O104,O120)</f>
        <v>10653310</v>
      </c>
      <c r="Q121" s="22"/>
    </row>
    <row r="122" spans="1:17" s="47" customFormat="1" ht="21.95" customHeight="1" x14ac:dyDescent="0.2">
      <c r="A122" s="47" t="s">
        <v>68</v>
      </c>
      <c r="C122" s="63"/>
      <c r="D122" s="63"/>
      <c r="E122" s="63"/>
      <c r="F122" s="63"/>
      <c r="G122" s="65"/>
      <c r="H122" s="65"/>
      <c r="I122" s="68">
        <v>106167752</v>
      </c>
      <c r="J122" s="65"/>
      <c r="K122" s="68">
        <v>63557720</v>
      </c>
      <c r="L122" s="62"/>
      <c r="M122" s="68">
        <v>74211030</v>
      </c>
      <c r="N122" s="31"/>
      <c r="O122" s="68">
        <v>63557720</v>
      </c>
      <c r="Q122" s="22"/>
    </row>
    <row r="123" spans="1:17" s="47" customFormat="1" ht="21.95" customHeight="1" thickBot="1" x14ac:dyDescent="0.25">
      <c r="A123" s="45" t="s">
        <v>69</v>
      </c>
      <c r="C123" s="59"/>
      <c r="D123" s="59"/>
      <c r="E123" s="59"/>
      <c r="F123" s="63"/>
      <c r="G123" s="65"/>
      <c r="H123" s="65"/>
      <c r="I123" s="142">
        <f>SUM(I121:I122)</f>
        <v>236231093</v>
      </c>
      <c r="J123" s="65"/>
      <c r="K123" s="142">
        <f>SUM(K121:K122)</f>
        <v>106167752.12</v>
      </c>
      <c r="L123" s="62"/>
      <c r="M123" s="142">
        <f>SUM(M121:M122)</f>
        <v>233949416</v>
      </c>
      <c r="N123" s="31"/>
      <c r="O123" s="142">
        <f>SUM(O121:O122)</f>
        <v>74211030</v>
      </c>
      <c r="Q123" s="22"/>
    </row>
    <row r="124" spans="1:17" s="47" customFormat="1" ht="21.95" customHeight="1" thickTop="1" x14ac:dyDescent="0.2">
      <c r="A124" s="63"/>
      <c r="B124" s="63"/>
      <c r="C124" s="63"/>
      <c r="D124" s="63"/>
      <c r="E124" s="63"/>
      <c r="F124" s="63"/>
      <c r="G124" s="65"/>
      <c r="H124" s="65"/>
      <c r="I124" s="146">
        <f>SUM(I123-BS!I9)</f>
        <v>0</v>
      </c>
      <c r="J124" s="147"/>
      <c r="K124" s="146">
        <f>SUM(K123-BS!K9)</f>
        <v>0.12000000476837158</v>
      </c>
      <c r="L124" s="148"/>
      <c r="M124" s="146">
        <f>SUM(M123-BS!M9)</f>
        <v>0</v>
      </c>
      <c r="N124" s="149"/>
      <c r="O124" s="146">
        <f>SUM(O123-BS!O9)</f>
        <v>0</v>
      </c>
      <c r="Q124" s="22"/>
    </row>
    <row r="125" spans="1:17" s="45" customFormat="1" ht="21.95" customHeight="1" x14ac:dyDescent="0.2">
      <c r="A125" s="59" t="s">
        <v>193</v>
      </c>
      <c r="B125" s="59"/>
      <c r="C125" s="59"/>
      <c r="D125" s="59"/>
      <c r="E125" s="59"/>
      <c r="F125" s="59"/>
      <c r="G125" s="61"/>
      <c r="H125" s="61"/>
      <c r="I125" s="61"/>
      <c r="J125" s="61"/>
      <c r="K125" s="143"/>
      <c r="L125" s="144"/>
      <c r="M125" s="143"/>
      <c r="N125" s="145"/>
      <c r="O125" s="143"/>
      <c r="Q125" s="140"/>
    </row>
    <row r="126" spans="1:17" s="47" customFormat="1" ht="21.95" customHeight="1" x14ac:dyDescent="0.2">
      <c r="A126" s="63" t="s">
        <v>194</v>
      </c>
      <c r="B126" s="63"/>
      <c r="C126" s="63"/>
      <c r="D126" s="63"/>
      <c r="E126" s="63"/>
      <c r="F126" s="63"/>
      <c r="G126" s="65"/>
      <c r="H126" s="65"/>
      <c r="I126" s="65"/>
      <c r="J126" s="65"/>
      <c r="K126" s="66"/>
      <c r="L126" s="62"/>
      <c r="M126" s="66"/>
      <c r="N126" s="31"/>
      <c r="O126" s="66"/>
      <c r="Q126" s="22"/>
    </row>
    <row r="127" spans="1:17" s="47" customFormat="1" ht="21.95" customHeight="1" x14ac:dyDescent="0.2">
      <c r="A127" s="63" t="s">
        <v>218</v>
      </c>
      <c r="B127" s="63"/>
      <c r="C127" s="63"/>
      <c r="D127" s="63"/>
      <c r="E127" s="63"/>
      <c r="F127" s="63"/>
      <c r="G127" s="65"/>
      <c r="H127" s="65"/>
      <c r="I127" s="152">
        <v>30000000</v>
      </c>
      <c r="J127" s="65"/>
      <c r="K127" s="66">
        <v>0</v>
      </c>
      <c r="L127" s="62"/>
      <c r="M127" s="152">
        <v>30000000</v>
      </c>
      <c r="N127" s="31"/>
      <c r="O127" s="66">
        <v>0</v>
      </c>
      <c r="Q127" s="22"/>
    </row>
    <row r="128" spans="1:17" s="47" customFormat="1" ht="21.95" customHeight="1" x14ac:dyDescent="0.2">
      <c r="A128" s="63" t="s">
        <v>228</v>
      </c>
      <c r="B128" s="63"/>
      <c r="C128" s="63"/>
      <c r="D128" s="63"/>
      <c r="E128" s="63"/>
      <c r="F128" s="63"/>
      <c r="G128" s="65"/>
      <c r="H128" s="65"/>
      <c r="I128" s="152">
        <v>9249000</v>
      </c>
      <c r="J128" s="65"/>
      <c r="K128" s="66">
        <v>0</v>
      </c>
      <c r="L128" s="62"/>
      <c r="M128" s="66">
        <v>9249000</v>
      </c>
      <c r="N128" s="31"/>
      <c r="O128" s="66">
        <v>0</v>
      </c>
      <c r="Q128" s="22"/>
    </row>
    <row r="129" spans="1:17" s="47" customFormat="1" ht="21.95" customHeight="1" x14ac:dyDescent="0.2">
      <c r="A129" s="63" t="s">
        <v>229</v>
      </c>
      <c r="B129" s="63"/>
      <c r="C129" s="63"/>
      <c r="D129" s="63"/>
      <c r="E129" s="63"/>
      <c r="F129" s="63"/>
      <c r="G129" s="65"/>
      <c r="H129" s="65"/>
      <c r="I129" s="65"/>
      <c r="J129" s="65"/>
      <c r="K129" s="66"/>
      <c r="L129" s="62"/>
      <c r="M129" s="66"/>
      <c r="N129" s="31"/>
      <c r="O129" s="66"/>
      <c r="Q129" s="22"/>
    </row>
    <row r="130" spans="1:17" s="47" customFormat="1" ht="21.95" customHeight="1" x14ac:dyDescent="0.2">
      <c r="A130" s="63" t="s">
        <v>195</v>
      </c>
      <c r="B130" s="63"/>
      <c r="C130" s="63"/>
      <c r="D130" s="63"/>
      <c r="E130" s="63"/>
      <c r="F130" s="63"/>
      <c r="G130" s="65"/>
      <c r="H130" s="65"/>
      <c r="I130" s="66">
        <v>0</v>
      </c>
      <c r="J130" s="65"/>
      <c r="K130" s="66">
        <v>0</v>
      </c>
      <c r="L130" s="62"/>
      <c r="M130" s="66">
        <v>0</v>
      </c>
      <c r="N130" s="31"/>
      <c r="O130" s="66">
        <v>-148595</v>
      </c>
      <c r="Q130" s="22"/>
    </row>
    <row r="131" spans="1:17" s="47" customFormat="1" ht="21.95" customHeight="1" x14ac:dyDescent="0.2">
      <c r="A131" s="63"/>
      <c r="B131" s="63"/>
      <c r="C131" s="63"/>
      <c r="D131" s="63"/>
      <c r="E131" s="63"/>
      <c r="F131" s="63"/>
      <c r="G131" s="65"/>
      <c r="H131" s="65"/>
      <c r="I131" s="65"/>
      <c r="J131" s="65"/>
      <c r="K131" s="66"/>
      <c r="L131" s="62"/>
      <c r="M131" s="66"/>
      <c r="N131" s="31"/>
      <c r="O131" s="66"/>
      <c r="Q131" s="22"/>
    </row>
    <row r="132" spans="1:17" s="47" customFormat="1" ht="21.95" customHeight="1" x14ac:dyDescent="0.2">
      <c r="A132" s="2" t="s">
        <v>7</v>
      </c>
      <c r="G132" s="65"/>
      <c r="H132" s="65"/>
      <c r="I132" s="65"/>
      <c r="J132" s="65"/>
      <c r="K132" s="65"/>
      <c r="L132" s="62"/>
      <c r="M132" s="62"/>
      <c r="N132" s="52"/>
      <c r="O132" s="62"/>
      <c r="Q132" s="22"/>
    </row>
  </sheetData>
  <mergeCells count="6">
    <mergeCell ref="M5:O5"/>
    <mergeCell ref="I5:K5"/>
    <mergeCell ref="I54:K54"/>
    <mergeCell ref="M54:O54"/>
    <mergeCell ref="I95:K95"/>
    <mergeCell ref="M95:O95"/>
  </mergeCells>
  <phoneticPr fontId="0" type="noConversion"/>
  <printOptions horizontalCentered="1" gridLinesSet="0"/>
  <pageMargins left="0.78740157480314965" right="0.31496062992125984" top="0.78740157480314965" bottom="0" header="0.19685039370078741" footer="0.19685039370078741"/>
  <pageSetup paperSize="9" scale="72" firstPageNumber="2" fitToHeight="0" orientation="portrait" useFirstPageNumber="1" r:id="rId1"/>
  <headerFooter alignWithMargins="0"/>
  <rowBreaks count="2" manualBreakCount="2">
    <brk id="49" max="16383" man="1"/>
    <brk id="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view="pageBreakPreview" topLeftCell="A22" zoomScale="70" zoomScaleNormal="100" zoomScaleSheetLayoutView="70" workbookViewId="0">
      <selection activeCell="V37" sqref="V37"/>
    </sheetView>
  </sheetViews>
  <sheetFormatPr defaultColWidth="9.140625" defaultRowHeight="21" customHeight="1" x14ac:dyDescent="0.2"/>
  <cols>
    <col min="1" max="1" width="1.7109375" style="5" customWidth="1"/>
    <col min="2" max="2" width="44.7109375" style="5" customWidth="1"/>
    <col min="3" max="3" width="1.7109375" style="5" customWidth="1"/>
    <col min="4" max="4" width="1.28515625" style="5" customWidth="1"/>
    <col min="5" max="5" width="16.7109375" style="5" customWidth="1"/>
    <col min="6" max="6" width="1.28515625" style="5" customWidth="1"/>
    <col min="7" max="7" width="16.7109375" style="5" customWidth="1"/>
    <col min="8" max="8" width="1.28515625" style="5" customWidth="1"/>
    <col min="9" max="9" width="16.7109375" style="5" customWidth="1"/>
    <col min="10" max="10" width="1.28515625" style="5" customWidth="1"/>
    <col min="11" max="11" width="16.7109375" style="5" customWidth="1"/>
    <col min="12" max="12" width="1.28515625" style="5" customWidth="1"/>
    <col min="13" max="13" width="16.7109375" style="5" customWidth="1"/>
    <col min="14" max="14" width="1.28515625" style="5" customWidth="1"/>
    <col min="15" max="15" width="16.7109375" style="5" customWidth="1"/>
    <col min="16" max="16" width="1.28515625" style="5" customWidth="1"/>
    <col min="17" max="17" width="16.7109375" style="5" customWidth="1"/>
    <col min="18" max="18" width="1.28515625" style="5" customWidth="1"/>
    <col min="19" max="19" width="16.7109375" style="5" customWidth="1"/>
    <col min="20" max="16384" width="9.140625" style="5"/>
  </cols>
  <sheetData>
    <row r="1" spans="1:19" ht="21" customHeight="1" x14ac:dyDescent="0.25">
      <c r="A1" s="71" t="s">
        <v>146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4"/>
      <c r="M1" s="73"/>
      <c r="N1" s="74"/>
      <c r="O1" s="73"/>
      <c r="P1" s="74"/>
      <c r="Q1" s="73"/>
      <c r="R1" s="74"/>
      <c r="S1" s="73"/>
    </row>
    <row r="2" spans="1:19" ht="21" customHeight="1" x14ac:dyDescent="0.25">
      <c r="A2" s="75" t="s">
        <v>186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21" customHeight="1" x14ac:dyDescent="0.25">
      <c r="A3" s="71" t="s">
        <v>197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21" customHeight="1" x14ac:dyDescent="0.25">
      <c r="A4" s="77"/>
      <c r="B4" s="75"/>
      <c r="C4" s="75"/>
      <c r="D4" s="75"/>
      <c r="E4" s="75"/>
      <c r="F4" s="75"/>
      <c r="G4" s="75"/>
      <c r="H4" s="75"/>
      <c r="I4" s="75"/>
      <c r="J4" s="75"/>
      <c r="K4" s="78"/>
      <c r="L4" s="75"/>
      <c r="M4" s="78"/>
      <c r="N4" s="75"/>
      <c r="O4" s="6"/>
      <c r="P4" s="75"/>
      <c r="Q4" s="6"/>
      <c r="R4" s="75"/>
      <c r="S4" s="6" t="s">
        <v>12</v>
      </c>
    </row>
    <row r="5" spans="1:19" ht="21" customHeight="1" x14ac:dyDescent="0.25">
      <c r="A5" s="77"/>
      <c r="B5" s="75"/>
      <c r="C5" s="75"/>
      <c r="D5" s="75"/>
      <c r="E5" s="157" t="s">
        <v>169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</row>
    <row r="6" spans="1:19" ht="21" customHeight="1" x14ac:dyDescent="0.25">
      <c r="A6" s="77"/>
      <c r="B6" s="75"/>
      <c r="C6" s="75"/>
      <c r="D6" s="75"/>
      <c r="E6" s="158" t="s">
        <v>162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17"/>
      <c r="Q6" s="117"/>
      <c r="R6" s="117"/>
      <c r="S6" s="117"/>
    </row>
    <row r="7" spans="1:19" ht="21" customHeight="1" x14ac:dyDescent="0.25">
      <c r="A7" s="77"/>
      <c r="B7" s="75"/>
      <c r="C7" s="75"/>
      <c r="D7" s="75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 t="s">
        <v>154</v>
      </c>
      <c r="P7" s="117"/>
      <c r="Q7" s="117" t="s">
        <v>157</v>
      </c>
      <c r="R7" s="117"/>
      <c r="S7" s="117"/>
    </row>
    <row r="8" spans="1:19" s="79" customFormat="1" ht="21" customHeight="1" x14ac:dyDescent="0.2">
      <c r="E8" s="79" t="s">
        <v>6</v>
      </c>
      <c r="K8" s="156" t="s">
        <v>4</v>
      </c>
      <c r="L8" s="156"/>
      <c r="M8" s="156"/>
      <c r="O8" s="79" t="s">
        <v>155</v>
      </c>
      <c r="Q8" s="79" t="s">
        <v>158</v>
      </c>
      <c r="S8" s="79" t="s">
        <v>160</v>
      </c>
    </row>
    <row r="9" spans="1:19" s="79" customFormat="1" ht="21" customHeight="1" x14ac:dyDescent="0.2">
      <c r="E9" s="79" t="s">
        <v>115</v>
      </c>
      <c r="G9" s="79" t="s">
        <v>116</v>
      </c>
      <c r="K9" s="79" t="s">
        <v>39</v>
      </c>
      <c r="L9" s="80"/>
      <c r="O9" s="79" t="s">
        <v>156</v>
      </c>
      <c r="Q9" s="79" t="s">
        <v>159</v>
      </c>
      <c r="S9" s="79" t="s">
        <v>161</v>
      </c>
    </row>
    <row r="10" spans="1:19" ht="21" customHeight="1" x14ac:dyDescent="0.2">
      <c r="C10" s="81"/>
      <c r="E10" s="151" t="s">
        <v>2</v>
      </c>
      <c r="G10" s="151" t="s">
        <v>117</v>
      </c>
      <c r="I10" s="151" t="s">
        <v>126</v>
      </c>
      <c r="K10" s="151" t="s">
        <v>40</v>
      </c>
      <c r="M10" s="151" t="s">
        <v>5</v>
      </c>
      <c r="O10" s="151" t="s">
        <v>165</v>
      </c>
      <c r="Q10" s="151" t="s">
        <v>187</v>
      </c>
      <c r="S10" s="151" t="s">
        <v>153</v>
      </c>
    </row>
    <row r="11" spans="1:19" ht="21" customHeight="1" x14ac:dyDescent="0.25">
      <c r="A11" s="71" t="s">
        <v>141</v>
      </c>
      <c r="C11" s="71"/>
      <c r="D11" s="71"/>
      <c r="E11" s="82">
        <v>220076056</v>
      </c>
      <c r="F11" s="82"/>
      <c r="G11" s="82">
        <v>71330591</v>
      </c>
      <c r="H11" s="82"/>
      <c r="I11" s="82">
        <v>399617380</v>
      </c>
      <c r="J11" s="82"/>
      <c r="K11" s="82">
        <v>24121139</v>
      </c>
      <c r="L11" s="83"/>
      <c r="M11" s="82">
        <v>303610741</v>
      </c>
      <c r="N11" s="82"/>
      <c r="O11" s="82">
        <f>SUM(A11:M11)</f>
        <v>1018755907</v>
      </c>
      <c r="P11" s="82"/>
      <c r="Q11" s="82">
        <v>0</v>
      </c>
      <c r="R11" s="82"/>
      <c r="S11" s="82">
        <f>SUM(O11:Q11)</f>
        <v>1018755907</v>
      </c>
    </row>
    <row r="12" spans="1:19" ht="21" customHeight="1" x14ac:dyDescent="0.25">
      <c r="A12" s="5" t="s">
        <v>52</v>
      </c>
      <c r="C12" s="71"/>
      <c r="D12" s="71"/>
      <c r="E12" s="84">
        <v>0</v>
      </c>
      <c r="F12" s="82"/>
      <c r="G12" s="84">
        <v>0</v>
      </c>
      <c r="H12" s="82"/>
      <c r="I12" s="84">
        <v>0</v>
      </c>
      <c r="J12" s="82"/>
      <c r="K12" s="84">
        <v>0</v>
      </c>
      <c r="L12" s="83"/>
      <c r="M12" s="84">
        <f>PL!K39</f>
        <v>148846162</v>
      </c>
      <c r="N12" s="82"/>
      <c r="O12" s="84">
        <f>SUM(A12:M12)</f>
        <v>148846162</v>
      </c>
      <c r="P12" s="82"/>
      <c r="Q12" s="84">
        <f>PL!K40</f>
        <v>107</v>
      </c>
      <c r="R12" s="82"/>
      <c r="S12" s="84">
        <f>SUM(O12:Q12)</f>
        <v>148846269</v>
      </c>
    </row>
    <row r="13" spans="1:19" ht="21" customHeight="1" x14ac:dyDescent="0.25">
      <c r="A13" s="5" t="s">
        <v>128</v>
      </c>
      <c r="C13" s="71"/>
      <c r="D13" s="71"/>
      <c r="E13" s="85">
        <v>0</v>
      </c>
      <c r="F13" s="82"/>
      <c r="G13" s="85">
        <v>0</v>
      </c>
      <c r="H13" s="82"/>
      <c r="I13" s="85">
        <v>0</v>
      </c>
      <c r="J13" s="82"/>
      <c r="K13" s="85">
        <v>0</v>
      </c>
      <c r="L13" s="83"/>
      <c r="M13" s="85">
        <v>0</v>
      </c>
      <c r="N13" s="82"/>
      <c r="O13" s="85">
        <f>SUM(A13:M13)</f>
        <v>0</v>
      </c>
      <c r="P13" s="82"/>
      <c r="Q13" s="85">
        <v>0</v>
      </c>
      <c r="R13" s="82"/>
      <c r="S13" s="85">
        <f>SUM(O13:Q13)</f>
        <v>0</v>
      </c>
    </row>
    <row r="14" spans="1:19" ht="21" customHeight="1" x14ac:dyDescent="0.25">
      <c r="A14" s="5" t="s">
        <v>53</v>
      </c>
      <c r="C14" s="71"/>
      <c r="D14" s="71"/>
      <c r="E14" s="82">
        <f>SUM(E12:E13)</f>
        <v>0</v>
      </c>
      <c r="F14" s="82"/>
      <c r="G14" s="82">
        <f>SUM(G12:G13)</f>
        <v>0</v>
      </c>
      <c r="H14" s="82"/>
      <c r="I14" s="82">
        <f>SUM(I12:I13)</f>
        <v>0</v>
      </c>
      <c r="J14" s="82"/>
      <c r="K14" s="82">
        <f>SUM(K12:K13)</f>
        <v>0</v>
      </c>
      <c r="L14" s="83"/>
      <c r="M14" s="82">
        <f>SUM(M12:M13)</f>
        <v>148846162</v>
      </c>
      <c r="N14" s="82"/>
      <c r="O14" s="82">
        <f>SUM(A14:M14)</f>
        <v>148846162</v>
      </c>
      <c r="P14" s="82"/>
      <c r="Q14" s="82">
        <f>SUM(Q12:Q13)</f>
        <v>107</v>
      </c>
      <c r="R14" s="82"/>
      <c r="S14" s="82">
        <f>SUM(O14:Q14)</f>
        <v>148846269</v>
      </c>
    </row>
    <row r="15" spans="1:19" ht="21" customHeight="1" x14ac:dyDescent="0.25">
      <c r="A15" s="5" t="s">
        <v>188</v>
      </c>
      <c r="C15" s="71"/>
      <c r="D15" s="71"/>
    </row>
    <row r="16" spans="1:19" ht="21" customHeight="1" x14ac:dyDescent="0.25">
      <c r="A16" s="5" t="s">
        <v>205</v>
      </c>
      <c r="C16" s="71"/>
      <c r="D16" s="71"/>
      <c r="E16" s="118">
        <v>642850</v>
      </c>
      <c r="F16" s="118"/>
      <c r="G16" s="118">
        <v>5142800</v>
      </c>
      <c r="H16" s="118"/>
      <c r="I16" s="118">
        <v>-3214250</v>
      </c>
      <c r="J16" s="118"/>
      <c r="K16" s="118">
        <v>0</v>
      </c>
      <c r="L16" s="119"/>
      <c r="M16" s="118">
        <v>0</v>
      </c>
      <c r="N16" s="118"/>
      <c r="O16" s="118">
        <f>SUM(E16:N16)</f>
        <v>2571400</v>
      </c>
      <c r="P16" s="118"/>
      <c r="Q16" s="118">
        <v>0</v>
      </c>
      <c r="R16" s="118"/>
      <c r="S16" s="118">
        <f>SUM(O16:Q16)</f>
        <v>2571400</v>
      </c>
    </row>
    <row r="17" spans="1:19" ht="21" customHeight="1" x14ac:dyDescent="0.25">
      <c r="A17" s="5" t="s">
        <v>173</v>
      </c>
      <c r="C17" s="71"/>
      <c r="D17" s="71"/>
      <c r="E17" s="118">
        <v>0</v>
      </c>
      <c r="F17" s="118"/>
      <c r="G17" s="118">
        <v>0</v>
      </c>
      <c r="H17" s="118"/>
      <c r="I17" s="118">
        <v>0</v>
      </c>
      <c r="J17" s="118"/>
      <c r="K17" s="118">
        <v>0</v>
      </c>
      <c r="L17" s="119"/>
      <c r="M17" s="118">
        <v>-70424946</v>
      </c>
      <c r="N17" s="118"/>
      <c r="O17" s="118">
        <f>SUM(E17:N17)</f>
        <v>-70424946</v>
      </c>
      <c r="P17" s="118"/>
      <c r="Q17" s="118">
        <v>0</v>
      </c>
      <c r="R17" s="118"/>
      <c r="S17" s="118">
        <f>SUM(O17:Q17)</f>
        <v>-70424946</v>
      </c>
    </row>
    <row r="18" spans="1:19" ht="21" customHeight="1" x14ac:dyDescent="0.25">
      <c r="A18" s="5" t="s">
        <v>170</v>
      </c>
      <c r="C18" s="71"/>
      <c r="D18" s="71"/>
      <c r="E18" s="118"/>
      <c r="F18" s="118"/>
      <c r="G18" s="118"/>
      <c r="H18" s="118"/>
      <c r="I18" s="118"/>
      <c r="J18" s="118"/>
      <c r="K18" s="118"/>
      <c r="L18" s="119"/>
      <c r="M18" s="118"/>
      <c r="N18" s="118"/>
      <c r="O18" s="118"/>
      <c r="P18" s="118"/>
      <c r="Q18" s="118"/>
      <c r="R18" s="118"/>
      <c r="S18" s="118"/>
    </row>
    <row r="19" spans="1:19" ht="21" customHeight="1" x14ac:dyDescent="0.25">
      <c r="A19" s="5" t="s">
        <v>189</v>
      </c>
      <c r="C19" s="71"/>
      <c r="D19" s="71"/>
      <c r="E19" s="118">
        <v>0</v>
      </c>
      <c r="F19" s="118"/>
      <c r="G19" s="118">
        <v>0</v>
      </c>
      <c r="H19" s="118"/>
      <c r="I19" s="118">
        <v>0</v>
      </c>
      <c r="J19" s="118"/>
      <c r="K19" s="118">
        <v>0</v>
      </c>
      <c r="L19" s="119"/>
      <c r="M19" s="118">
        <v>0</v>
      </c>
      <c r="N19" s="118"/>
      <c r="O19" s="118">
        <f>SUM(E19:N19)</f>
        <v>0</v>
      </c>
      <c r="P19" s="118"/>
      <c r="Q19" s="118">
        <v>30</v>
      </c>
      <c r="R19" s="118"/>
      <c r="S19" s="118">
        <f>SUM(O19:Q19)</f>
        <v>30</v>
      </c>
    </row>
    <row r="20" spans="1:19" ht="21" customHeight="1" x14ac:dyDescent="0.25">
      <c r="A20" s="5" t="s">
        <v>174</v>
      </c>
      <c r="C20" s="71"/>
      <c r="D20" s="71"/>
      <c r="E20" s="118"/>
      <c r="F20" s="118"/>
      <c r="G20" s="118"/>
      <c r="H20" s="118"/>
      <c r="I20" s="118"/>
      <c r="J20" s="118"/>
      <c r="K20" s="118"/>
      <c r="L20" s="119"/>
      <c r="M20" s="118"/>
      <c r="N20" s="118"/>
      <c r="O20" s="118"/>
      <c r="P20" s="118"/>
      <c r="Q20" s="118"/>
      <c r="R20" s="118"/>
      <c r="S20" s="118"/>
    </row>
    <row r="21" spans="1:19" ht="21" customHeight="1" x14ac:dyDescent="0.25">
      <c r="A21" s="5" t="s">
        <v>175</v>
      </c>
      <c r="C21" s="71"/>
      <c r="D21" s="71"/>
      <c r="E21" s="118">
        <v>0</v>
      </c>
      <c r="F21" s="118"/>
      <c r="G21" s="118">
        <v>0</v>
      </c>
      <c r="H21" s="118"/>
      <c r="I21" s="118">
        <v>0</v>
      </c>
      <c r="J21" s="118"/>
      <c r="K21" s="118">
        <v>5878861</v>
      </c>
      <c r="L21" s="119"/>
      <c r="M21" s="118">
        <v>-5878861</v>
      </c>
      <c r="N21" s="118"/>
      <c r="O21" s="118">
        <f>SUM(E21:N21)</f>
        <v>0</v>
      </c>
      <c r="P21" s="118"/>
      <c r="Q21" s="118">
        <v>0</v>
      </c>
      <c r="R21" s="118"/>
      <c r="S21" s="118">
        <f>SUM(O21:Q21)</f>
        <v>0</v>
      </c>
    </row>
    <row r="22" spans="1:19" ht="21" customHeight="1" thickBot="1" x14ac:dyDescent="0.3">
      <c r="A22" s="71" t="s">
        <v>142</v>
      </c>
      <c r="C22" s="71"/>
      <c r="D22" s="71"/>
      <c r="E22" s="87">
        <f>SUM(E11:E21)-E14</f>
        <v>220718906</v>
      </c>
      <c r="F22" s="82"/>
      <c r="G22" s="87">
        <f>SUM(G11:G21)-G14</f>
        <v>76473391</v>
      </c>
      <c r="H22" s="82"/>
      <c r="I22" s="87">
        <f>SUM(I11:I21)-I14</f>
        <v>396403130</v>
      </c>
      <c r="J22" s="82"/>
      <c r="K22" s="87">
        <f>SUM(K11:K21)-K14</f>
        <v>30000000</v>
      </c>
      <c r="L22" s="83"/>
      <c r="M22" s="87">
        <f>SUM(M11:M21)-M14</f>
        <v>376153096</v>
      </c>
      <c r="N22" s="82"/>
      <c r="O22" s="87">
        <f>SUM(O11:O21)-O14</f>
        <v>1099748523</v>
      </c>
      <c r="P22" s="82"/>
      <c r="Q22" s="87">
        <f>SUM(Q11:Q21)-Q14</f>
        <v>137</v>
      </c>
      <c r="R22" s="82"/>
      <c r="S22" s="87">
        <f>SUM(S11:S21)-S14</f>
        <v>1099748660</v>
      </c>
    </row>
    <row r="23" spans="1:19" ht="15.75" customHeight="1" thickTop="1" x14ac:dyDescent="0.25">
      <c r="A23" s="71"/>
      <c r="C23" s="71"/>
      <c r="D23" s="71"/>
      <c r="E23" s="82"/>
      <c r="F23" s="82"/>
      <c r="G23" s="82"/>
      <c r="H23" s="82"/>
      <c r="I23" s="82"/>
      <c r="J23" s="82"/>
      <c r="K23" s="82"/>
      <c r="L23" s="83"/>
      <c r="M23" s="82"/>
      <c r="N23" s="82"/>
      <c r="O23" s="82"/>
      <c r="P23" s="82"/>
      <c r="Q23" s="82"/>
      <c r="R23" s="82"/>
      <c r="S23" s="82"/>
    </row>
    <row r="24" spans="1:19" ht="21" customHeight="1" x14ac:dyDescent="0.25">
      <c r="A24" s="71" t="s">
        <v>198</v>
      </c>
      <c r="C24" s="71"/>
      <c r="D24" s="71"/>
      <c r="E24" s="82">
        <f>SUM(E22)</f>
        <v>220718906</v>
      </c>
      <c r="F24" s="82"/>
      <c r="G24" s="82">
        <f>SUM(G22)</f>
        <v>76473391</v>
      </c>
      <c r="H24" s="82"/>
      <c r="I24" s="82">
        <f>SUM(I22)</f>
        <v>396403130</v>
      </c>
      <c r="J24" s="82"/>
      <c r="K24" s="82">
        <f>SUM(K22)</f>
        <v>30000000</v>
      </c>
      <c r="L24" s="83"/>
      <c r="M24" s="82">
        <f>SUM(M22)</f>
        <v>376153096</v>
      </c>
      <c r="N24" s="82"/>
      <c r="O24" s="82">
        <f>SUM(A24:M24)</f>
        <v>1099748523</v>
      </c>
      <c r="P24" s="82"/>
      <c r="Q24" s="82">
        <f>SUM(Q22)</f>
        <v>137</v>
      </c>
      <c r="R24" s="82"/>
      <c r="S24" s="82">
        <f>SUM(O24:Q24)</f>
        <v>1099748660</v>
      </c>
    </row>
    <row r="25" spans="1:19" ht="21" customHeight="1" x14ac:dyDescent="0.25">
      <c r="A25" s="5" t="s">
        <v>52</v>
      </c>
      <c r="C25" s="71"/>
      <c r="D25" s="71"/>
      <c r="E25" s="84">
        <v>0</v>
      </c>
      <c r="F25" s="82"/>
      <c r="G25" s="84">
        <v>0</v>
      </c>
      <c r="H25" s="82"/>
      <c r="I25" s="84">
        <v>0</v>
      </c>
      <c r="J25" s="82"/>
      <c r="K25" s="84">
        <v>0</v>
      </c>
      <c r="L25" s="83"/>
      <c r="M25" s="84">
        <f>PL!I35</f>
        <v>103097280</v>
      </c>
      <c r="N25" s="82"/>
      <c r="O25" s="84">
        <f>SUM(A25:M25)</f>
        <v>103097280</v>
      </c>
      <c r="P25" s="82"/>
      <c r="Q25" s="84">
        <f>PL!I40</f>
        <v>320</v>
      </c>
      <c r="R25" s="82"/>
      <c r="S25" s="84">
        <f>SUM(O25:Q25)</f>
        <v>103097600</v>
      </c>
    </row>
    <row r="26" spans="1:19" ht="21" customHeight="1" x14ac:dyDescent="0.25">
      <c r="A26" s="5" t="s">
        <v>128</v>
      </c>
      <c r="C26" s="71"/>
      <c r="D26" s="71"/>
      <c r="E26" s="85">
        <v>0</v>
      </c>
      <c r="F26" s="82"/>
      <c r="G26" s="85">
        <v>0</v>
      </c>
      <c r="H26" s="82"/>
      <c r="I26" s="85">
        <v>0</v>
      </c>
      <c r="J26" s="82"/>
      <c r="K26" s="85">
        <v>0</v>
      </c>
      <c r="L26" s="83"/>
      <c r="M26" s="85">
        <f>PL!I30</f>
        <v>-371731</v>
      </c>
      <c r="N26" s="82"/>
      <c r="O26" s="85">
        <f>SUM(A26:M26)</f>
        <v>-371731</v>
      </c>
      <c r="P26" s="82"/>
      <c r="Q26" s="85">
        <v>0</v>
      </c>
      <c r="R26" s="82"/>
      <c r="S26" s="85">
        <f>SUM(O26:Q26)</f>
        <v>-371731</v>
      </c>
    </row>
    <row r="27" spans="1:19" ht="21" customHeight="1" x14ac:dyDescent="0.25">
      <c r="A27" s="5" t="s">
        <v>53</v>
      </c>
      <c r="C27" s="71"/>
      <c r="D27" s="71"/>
      <c r="E27" s="82">
        <f>SUM(E25:E26)</f>
        <v>0</v>
      </c>
      <c r="F27" s="82"/>
      <c r="G27" s="82">
        <f>SUM(G25:G26)</f>
        <v>0</v>
      </c>
      <c r="H27" s="82"/>
      <c r="I27" s="82">
        <f>SUM(I25:I26)</f>
        <v>0</v>
      </c>
      <c r="J27" s="82"/>
      <c r="K27" s="82">
        <f>SUM(K25:K26)</f>
        <v>0</v>
      </c>
      <c r="L27" s="83"/>
      <c r="M27" s="82">
        <f>SUM(M25:M26)</f>
        <v>102725549</v>
      </c>
      <c r="N27" s="82"/>
      <c r="O27" s="82">
        <f>SUM(A27:M27)</f>
        <v>102725549</v>
      </c>
      <c r="P27" s="82"/>
      <c r="Q27" s="82">
        <f>SUM(Q25:Q26)</f>
        <v>320</v>
      </c>
      <c r="R27" s="82"/>
      <c r="S27" s="82">
        <f>SUM(O27:Q27)</f>
        <v>102725869</v>
      </c>
    </row>
    <row r="28" spans="1:19" ht="21" customHeight="1" x14ac:dyDescent="0.25">
      <c r="A28" s="5" t="s">
        <v>188</v>
      </c>
      <c r="C28" s="71"/>
      <c r="D28" s="71"/>
    </row>
    <row r="29" spans="1:19" ht="21" customHeight="1" x14ac:dyDescent="0.25">
      <c r="A29" s="5" t="s">
        <v>205</v>
      </c>
      <c r="C29" s="71"/>
      <c r="D29" s="71"/>
      <c r="E29" s="118">
        <v>730550</v>
      </c>
      <c r="F29" s="118"/>
      <c r="G29" s="118">
        <v>5844400</v>
      </c>
      <c r="H29" s="118"/>
      <c r="I29" s="118">
        <v>-3652750</v>
      </c>
      <c r="J29" s="118"/>
      <c r="K29" s="118">
        <v>0</v>
      </c>
      <c r="L29" s="119"/>
      <c r="M29" s="118">
        <v>0</v>
      </c>
      <c r="N29" s="118"/>
      <c r="O29" s="118">
        <f>SUM(E29:N29)</f>
        <v>2922200</v>
      </c>
      <c r="P29" s="118"/>
      <c r="Q29" s="118">
        <v>0</v>
      </c>
      <c r="R29" s="118"/>
      <c r="S29" s="118">
        <f>SUM(O29:Q29)</f>
        <v>2922200</v>
      </c>
    </row>
    <row r="30" spans="1:19" ht="21" customHeight="1" x14ac:dyDescent="0.25">
      <c r="A30" s="5" t="s">
        <v>173</v>
      </c>
      <c r="C30" s="71"/>
      <c r="D30" s="71"/>
      <c r="E30" s="118">
        <v>0</v>
      </c>
      <c r="F30" s="118"/>
      <c r="G30" s="118">
        <v>0</v>
      </c>
      <c r="H30" s="118"/>
      <c r="I30" s="118">
        <v>0</v>
      </c>
      <c r="J30" s="118"/>
      <c r="K30" s="118">
        <v>0</v>
      </c>
      <c r="L30" s="119"/>
      <c r="M30" s="118">
        <v>-72837239</v>
      </c>
      <c r="N30" s="118"/>
      <c r="O30" s="118">
        <f>SUM(E30:N30)</f>
        <v>-72837239</v>
      </c>
      <c r="P30" s="118"/>
      <c r="Q30" s="118">
        <v>-90</v>
      </c>
      <c r="R30" s="118"/>
      <c r="S30" s="118">
        <f>SUM(O30:Q30)</f>
        <v>-72837329</v>
      </c>
    </row>
    <row r="31" spans="1:19" ht="21" customHeight="1" thickBot="1" x14ac:dyDescent="0.3">
      <c r="A31" s="71" t="s">
        <v>199</v>
      </c>
      <c r="C31" s="71"/>
      <c r="D31" s="71"/>
      <c r="E31" s="87">
        <f>SUM(E24:E30)-E27</f>
        <v>221449456</v>
      </c>
      <c r="F31" s="82"/>
      <c r="G31" s="87">
        <f>SUM(G24:G30)-G27</f>
        <v>82317791</v>
      </c>
      <c r="H31" s="82"/>
      <c r="I31" s="87">
        <f>SUM(I24:I30)-I27</f>
        <v>392750380</v>
      </c>
      <c r="J31" s="82"/>
      <c r="K31" s="87">
        <f>SUM(K24:K30)-K27</f>
        <v>30000000</v>
      </c>
      <c r="L31" s="83"/>
      <c r="M31" s="87">
        <f>SUM(M24:M30)-M27</f>
        <v>406041406</v>
      </c>
      <c r="N31" s="82"/>
      <c r="O31" s="87">
        <f>SUM(O24:O30)-O27</f>
        <v>1132559033</v>
      </c>
      <c r="P31" s="82"/>
      <c r="Q31" s="87">
        <f>SUM(Q24:Q30)-Q27</f>
        <v>367</v>
      </c>
      <c r="R31" s="82"/>
      <c r="S31" s="87">
        <f>SUM(S24:S30)-S27</f>
        <v>1132559400</v>
      </c>
    </row>
    <row r="32" spans="1:19" ht="15.75" customHeight="1" thickTop="1" x14ac:dyDescent="0.25">
      <c r="A32" s="71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" ht="21" customHeight="1" x14ac:dyDescent="0.2">
      <c r="A33" s="5" t="s">
        <v>7</v>
      </c>
    </row>
  </sheetData>
  <mergeCells count="3">
    <mergeCell ref="K8:M8"/>
    <mergeCell ref="E5:S5"/>
    <mergeCell ref="E6:O6"/>
  </mergeCells>
  <pageMargins left="0.78740157480314965" right="0.39370078740157483" top="0.9055118110236221" bottom="0.39370078740157483" header="0.19685039370078741" footer="0.19685039370078741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showGridLines="0" view="pageBreakPreview" zoomScale="70" zoomScaleNormal="100" zoomScaleSheetLayoutView="70" workbookViewId="0">
      <selection activeCell="Q33" sqref="Q33"/>
    </sheetView>
  </sheetViews>
  <sheetFormatPr defaultColWidth="9.140625" defaultRowHeight="22.5" customHeight="1" x14ac:dyDescent="0.2"/>
  <cols>
    <col min="1" max="1" width="1.7109375" style="5" customWidth="1"/>
    <col min="2" max="2" width="55.140625" style="5" customWidth="1"/>
    <col min="3" max="3" width="10.28515625" style="5" customWidth="1"/>
    <col min="4" max="4" width="1.28515625" style="5" customWidth="1"/>
    <col min="5" max="5" width="18.140625" style="5" customWidth="1"/>
    <col min="6" max="6" width="1.28515625" style="5" customWidth="1"/>
    <col min="7" max="7" width="18.140625" style="5" customWidth="1"/>
    <col min="8" max="8" width="1.28515625" style="5" customWidth="1"/>
    <col min="9" max="9" width="18.140625" style="5" customWidth="1"/>
    <col min="10" max="10" width="1.28515625" style="5" customWidth="1"/>
    <col min="11" max="11" width="18.140625" style="5" customWidth="1"/>
    <col min="12" max="12" width="1.28515625" style="5" customWidth="1"/>
    <col min="13" max="13" width="18.140625" style="5" customWidth="1"/>
    <col min="14" max="14" width="1.28515625" style="5" customWidth="1"/>
    <col min="15" max="15" width="18.140625" style="5" customWidth="1"/>
    <col min="16" max="16384" width="9.140625" style="5"/>
  </cols>
  <sheetData>
    <row r="1" spans="1:15" ht="22.5" customHeight="1" x14ac:dyDescent="0.25">
      <c r="A1" s="71" t="s">
        <v>146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4"/>
      <c r="M1" s="73"/>
      <c r="N1" s="74"/>
      <c r="O1" s="73"/>
    </row>
    <row r="2" spans="1:15" ht="22.5" customHeight="1" x14ac:dyDescent="0.25">
      <c r="A2" s="75" t="s">
        <v>186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2.5" customHeight="1" x14ac:dyDescent="0.25">
      <c r="A3" s="71" t="s">
        <v>197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22.5" customHeight="1" x14ac:dyDescent="0.25">
      <c r="A4" s="77"/>
      <c r="B4" s="75"/>
      <c r="C4" s="75"/>
      <c r="D4" s="75"/>
      <c r="E4" s="75"/>
      <c r="F4" s="75"/>
      <c r="G4" s="75"/>
      <c r="H4" s="75"/>
      <c r="I4" s="75"/>
      <c r="J4" s="75"/>
      <c r="K4" s="78"/>
      <c r="L4" s="75"/>
      <c r="M4" s="78"/>
      <c r="N4" s="75"/>
      <c r="O4" s="6" t="s">
        <v>12</v>
      </c>
    </row>
    <row r="5" spans="1:15" ht="22.5" customHeight="1" x14ac:dyDescent="0.25">
      <c r="A5" s="77"/>
      <c r="B5" s="75"/>
      <c r="C5" s="75"/>
      <c r="D5" s="75"/>
      <c r="E5" s="157" t="s">
        <v>143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s="79" customFormat="1" ht="22.5" customHeight="1" x14ac:dyDescent="0.2">
      <c r="E6" s="79" t="s">
        <v>6</v>
      </c>
      <c r="K6" s="156" t="s">
        <v>4</v>
      </c>
      <c r="L6" s="156"/>
      <c r="M6" s="156"/>
      <c r="O6" s="79" t="s">
        <v>1</v>
      </c>
    </row>
    <row r="7" spans="1:15" s="79" customFormat="1" ht="22.5" customHeight="1" x14ac:dyDescent="0.2">
      <c r="E7" s="79" t="s">
        <v>115</v>
      </c>
      <c r="G7" s="79" t="s">
        <v>116</v>
      </c>
      <c r="K7" s="79" t="s">
        <v>39</v>
      </c>
      <c r="L7" s="80"/>
      <c r="O7" s="79" t="s">
        <v>161</v>
      </c>
    </row>
    <row r="8" spans="1:15" ht="22.5" customHeight="1" x14ac:dyDescent="0.2">
      <c r="C8" s="81"/>
      <c r="E8" s="7" t="s">
        <v>2</v>
      </c>
      <c r="G8" s="7" t="s">
        <v>117</v>
      </c>
      <c r="I8" s="7" t="s">
        <v>126</v>
      </c>
      <c r="K8" s="7" t="s">
        <v>40</v>
      </c>
      <c r="M8" s="7" t="s">
        <v>5</v>
      </c>
      <c r="O8" s="7" t="s">
        <v>153</v>
      </c>
    </row>
    <row r="9" spans="1:15" ht="22.5" customHeight="1" x14ac:dyDescent="0.25">
      <c r="A9" s="71" t="s">
        <v>141</v>
      </c>
      <c r="C9" s="71"/>
      <c r="D9" s="71"/>
      <c r="E9" s="82">
        <v>220076056</v>
      </c>
      <c r="F9" s="82"/>
      <c r="G9" s="82">
        <v>71330591</v>
      </c>
      <c r="H9" s="82"/>
      <c r="I9" s="82">
        <v>399617380</v>
      </c>
      <c r="J9" s="82"/>
      <c r="K9" s="82">
        <v>24121139</v>
      </c>
      <c r="L9" s="83"/>
      <c r="M9" s="82">
        <v>303610741</v>
      </c>
      <c r="N9" s="82"/>
      <c r="O9" s="82">
        <f t="shared" ref="O9:O17" si="0">SUM(E9:M9)</f>
        <v>1018755907</v>
      </c>
    </row>
    <row r="10" spans="1:15" ht="22.5" customHeight="1" x14ac:dyDescent="0.25">
      <c r="A10" s="5" t="s">
        <v>52</v>
      </c>
      <c r="C10" s="71"/>
      <c r="D10" s="71"/>
      <c r="E10" s="84">
        <v>0</v>
      </c>
      <c r="F10" s="82"/>
      <c r="G10" s="84">
        <v>0</v>
      </c>
      <c r="H10" s="82"/>
      <c r="I10" s="84">
        <v>0</v>
      </c>
      <c r="J10" s="82"/>
      <c r="K10" s="84">
        <v>0</v>
      </c>
      <c r="L10" s="83"/>
      <c r="M10" s="84">
        <f>PL!O23</f>
        <v>130996253</v>
      </c>
      <c r="N10" s="82"/>
      <c r="O10" s="84">
        <f t="shared" si="0"/>
        <v>130996253</v>
      </c>
    </row>
    <row r="11" spans="1:15" ht="22.5" customHeight="1" x14ac:dyDescent="0.25">
      <c r="A11" s="5" t="s">
        <v>128</v>
      </c>
      <c r="C11" s="71"/>
      <c r="D11" s="71"/>
      <c r="E11" s="85">
        <v>0</v>
      </c>
      <c r="F11" s="82"/>
      <c r="G11" s="85">
        <v>0</v>
      </c>
      <c r="H11" s="82"/>
      <c r="I11" s="85">
        <v>0</v>
      </c>
      <c r="J11" s="82"/>
      <c r="K11" s="85">
        <v>0</v>
      </c>
      <c r="L11" s="83"/>
      <c r="M11" s="85">
        <f>PL!O30</f>
        <v>0</v>
      </c>
      <c r="N11" s="82"/>
      <c r="O11" s="85">
        <f t="shared" si="0"/>
        <v>0</v>
      </c>
    </row>
    <row r="12" spans="1:15" s="86" customFormat="1" ht="22.5" customHeight="1" x14ac:dyDescent="0.2">
      <c r="A12" s="5" t="s">
        <v>53</v>
      </c>
      <c r="B12" s="5"/>
      <c r="E12" s="82">
        <f>SUM(E10:E11)</f>
        <v>0</v>
      </c>
      <c r="F12" s="82"/>
      <c r="G12" s="82">
        <f>SUM(G10:G11)</f>
        <v>0</v>
      </c>
      <c r="H12" s="82"/>
      <c r="I12" s="82">
        <f>SUM(I10:I11)</f>
        <v>0</v>
      </c>
      <c r="J12" s="82"/>
      <c r="K12" s="82">
        <f>SUM(K10:K11)</f>
        <v>0</v>
      </c>
      <c r="L12" s="83"/>
      <c r="M12" s="82">
        <f>SUM(M10:M11)</f>
        <v>130996253</v>
      </c>
      <c r="N12" s="82"/>
      <c r="O12" s="82">
        <f t="shared" si="0"/>
        <v>130996253</v>
      </c>
    </row>
    <row r="13" spans="1:15" ht="22.5" customHeight="1" x14ac:dyDescent="0.25">
      <c r="A13" s="5" t="s">
        <v>188</v>
      </c>
      <c r="C13" s="71"/>
      <c r="D13" s="71"/>
      <c r="E13" s="82"/>
      <c r="F13" s="82"/>
      <c r="G13" s="82"/>
      <c r="H13" s="82"/>
      <c r="I13" s="82"/>
      <c r="J13" s="82"/>
      <c r="K13" s="82"/>
      <c r="L13" s="83"/>
      <c r="M13" s="82"/>
      <c r="N13" s="82"/>
      <c r="O13" s="82"/>
    </row>
    <row r="14" spans="1:15" ht="22.5" customHeight="1" x14ac:dyDescent="0.25">
      <c r="A14" s="5" t="s">
        <v>205</v>
      </c>
      <c r="C14" s="71"/>
      <c r="D14" s="71"/>
      <c r="E14" s="118">
        <v>642850</v>
      </c>
      <c r="F14" s="118"/>
      <c r="G14" s="118">
        <v>5142800</v>
      </c>
      <c r="H14" s="118"/>
      <c r="I14" s="118">
        <v>-3214250</v>
      </c>
      <c r="J14" s="118"/>
      <c r="K14" s="118">
        <v>0</v>
      </c>
      <c r="L14" s="119"/>
      <c r="M14" s="118">
        <v>0</v>
      </c>
      <c r="N14" s="82"/>
      <c r="O14" s="82">
        <f t="shared" si="0"/>
        <v>2571400</v>
      </c>
    </row>
    <row r="15" spans="1:15" ht="22.5" customHeight="1" x14ac:dyDescent="0.25">
      <c r="A15" s="5" t="s">
        <v>173</v>
      </c>
      <c r="C15" s="71"/>
      <c r="D15" s="71"/>
      <c r="E15" s="118">
        <v>0</v>
      </c>
      <c r="F15" s="118"/>
      <c r="G15" s="118">
        <v>0</v>
      </c>
      <c r="H15" s="118"/>
      <c r="I15" s="118">
        <v>0</v>
      </c>
      <c r="J15" s="118"/>
      <c r="K15" s="118">
        <v>0</v>
      </c>
      <c r="L15" s="119"/>
      <c r="M15" s="118">
        <v>-70424946</v>
      </c>
      <c r="N15" s="82"/>
      <c r="O15" s="82">
        <f t="shared" si="0"/>
        <v>-70424946</v>
      </c>
    </row>
    <row r="16" spans="1:15" ht="22.5" customHeight="1" x14ac:dyDescent="0.25">
      <c r="A16" s="5" t="s">
        <v>174</v>
      </c>
      <c r="C16" s="71"/>
      <c r="D16" s="71"/>
      <c r="E16" s="118"/>
      <c r="F16" s="118"/>
      <c r="G16" s="118"/>
      <c r="H16" s="118"/>
      <c r="I16" s="118"/>
      <c r="J16" s="118"/>
      <c r="K16" s="118"/>
      <c r="L16" s="119"/>
      <c r="M16" s="118"/>
      <c r="N16" s="82"/>
      <c r="O16" s="82"/>
    </row>
    <row r="17" spans="1:15" ht="22.5" customHeight="1" x14ac:dyDescent="0.25">
      <c r="A17" s="5" t="s">
        <v>175</v>
      </c>
      <c r="C17" s="71"/>
      <c r="D17" s="71"/>
      <c r="E17" s="118">
        <v>0</v>
      </c>
      <c r="F17" s="118"/>
      <c r="G17" s="118">
        <v>0</v>
      </c>
      <c r="H17" s="118"/>
      <c r="I17" s="118">
        <v>0</v>
      </c>
      <c r="J17" s="118"/>
      <c r="K17" s="118">
        <v>5878861</v>
      </c>
      <c r="L17" s="119"/>
      <c r="M17" s="118">
        <v>-5878861</v>
      </c>
      <c r="N17" s="82"/>
      <c r="O17" s="82">
        <f t="shared" si="0"/>
        <v>0</v>
      </c>
    </row>
    <row r="18" spans="1:15" ht="22.5" customHeight="1" thickBot="1" x14ac:dyDescent="0.3">
      <c r="A18" s="71" t="s">
        <v>142</v>
      </c>
      <c r="C18" s="71"/>
      <c r="D18" s="71"/>
      <c r="E18" s="87">
        <f>SUM(E9:E17)-E12</f>
        <v>220718906</v>
      </c>
      <c r="F18" s="82"/>
      <c r="G18" s="87">
        <f>SUM(G9:G17)-G12</f>
        <v>76473391</v>
      </c>
      <c r="H18" s="82"/>
      <c r="I18" s="87">
        <f>SUM(I9:I17)-I12</f>
        <v>396403130</v>
      </c>
      <c r="J18" s="82"/>
      <c r="K18" s="87">
        <f>SUM(K9:K17)-K12</f>
        <v>30000000</v>
      </c>
      <c r="L18" s="83"/>
      <c r="M18" s="87">
        <f>SUM(M9:M17)-M12</f>
        <v>358303187</v>
      </c>
      <c r="N18" s="82"/>
      <c r="O18" s="87">
        <f>SUM(O9:O17)-O12</f>
        <v>1081898614</v>
      </c>
    </row>
    <row r="19" spans="1:15" ht="22.5" customHeight="1" thickTop="1" x14ac:dyDescent="0.25">
      <c r="A19" s="71"/>
      <c r="C19" s="71"/>
      <c r="D19" s="71"/>
      <c r="E19" s="82"/>
      <c r="F19" s="82"/>
      <c r="G19" s="82"/>
      <c r="H19" s="82"/>
      <c r="I19" s="82"/>
      <c r="J19" s="82"/>
      <c r="K19" s="82"/>
      <c r="L19" s="83"/>
      <c r="M19" s="82"/>
      <c r="N19" s="82"/>
      <c r="O19" s="82"/>
    </row>
    <row r="20" spans="1:15" ht="22.5" customHeight="1" x14ac:dyDescent="0.25">
      <c r="A20" s="71" t="s">
        <v>198</v>
      </c>
      <c r="C20" s="71"/>
      <c r="D20" s="71"/>
      <c r="E20" s="82">
        <f>E18</f>
        <v>220718906</v>
      </c>
      <c r="F20" s="82"/>
      <c r="G20" s="82">
        <f>G18</f>
        <v>76473391</v>
      </c>
      <c r="H20" s="82"/>
      <c r="I20" s="82">
        <f>I18</f>
        <v>396403130</v>
      </c>
      <c r="J20" s="82"/>
      <c r="K20" s="82">
        <f>K18</f>
        <v>30000000</v>
      </c>
      <c r="L20" s="83"/>
      <c r="M20" s="82">
        <f>M18</f>
        <v>358303187</v>
      </c>
      <c r="N20" s="82"/>
      <c r="O20" s="82">
        <f>O18</f>
        <v>1081898614</v>
      </c>
    </row>
    <row r="21" spans="1:15" ht="22.5" customHeight="1" x14ac:dyDescent="0.25">
      <c r="A21" s="5" t="s">
        <v>52</v>
      </c>
      <c r="C21" s="71"/>
      <c r="D21" s="71"/>
      <c r="E21" s="84">
        <v>0</v>
      </c>
      <c r="F21" s="82"/>
      <c r="G21" s="84">
        <v>0</v>
      </c>
      <c r="H21" s="82"/>
      <c r="I21" s="84">
        <v>0</v>
      </c>
      <c r="J21" s="82"/>
      <c r="K21" s="84">
        <v>0</v>
      </c>
      <c r="L21" s="83"/>
      <c r="M21" s="84">
        <f>PL!M23</f>
        <v>64593974</v>
      </c>
      <c r="N21" s="82"/>
      <c r="O21" s="84">
        <f t="shared" ref="O21:O26" si="1">SUM(E21:M21)</f>
        <v>64593974</v>
      </c>
    </row>
    <row r="22" spans="1:15" ht="22.5" customHeight="1" x14ac:dyDescent="0.25">
      <c r="A22" s="5" t="s">
        <v>128</v>
      </c>
      <c r="C22" s="71"/>
      <c r="D22" s="71"/>
      <c r="E22" s="85">
        <v>0</v>
      </c>
      <c r="F22" s="82"/>
      <c r="G22" s="85">
        <v>0</v>
      </c>
      <c r="H22" s="82"/>
      <c r="I22" s="85">
        <v>0</v>
      </c>
      <c r="J22" s="82"/>
      <c r="K22" s="85">
        <v>0</v>
      </c>
      <c r="L22" s="83"/>
      <c r="M22" s="85">
        <f>PL!M30</f>
        <v>-308615</v>
      </c>
      <c r="N22" s="82"/>
      <c r="O22" s="85">
        <f t="shared" si="1"/>
        <v>-308615</v>
      </c>
    </row>
    <row r="23" spans="1:15" ht="22.5" customHeight="1" x14ac:dyDescent="0.25">
      <c r="A23" s="5" t="s">
        <v>53</v>
      </c>
      <c r="C23" s="71"/>
      <c r="D23" s="71"/>
      <c r="E23" s="82">
        <f>SUM(E21:E22)</f>
        <v>0</v>
      </c>
      <c r="F23" s="82"/>
      <c r="G23" s="82">
        <f>SUM(G21:G22)</f>
        <v>0</v>
      </c>
      <c r="H23" s="82"/>
      <c r="I23" s="82">
        <f>SUM(I21:I22)</f>
        <v>0</v>
      </c>
      <c r="J23" s="82"/>
      <c r="K23" s="82">
        <f>SUM(K21:K22)</f>
        <v>0</v>
      </c>
      <c r="L23" s="83"/>
      <c r="M23" s="82">
        <f>SUM(M21:M22)</f>
        <v>64285359</v>
      </c>
      <c r="N23" s="82"/>
      <c r="O23" s="82">
        <f t="shared" si="1"/>
        <v>64285359</v>
      </c>
    </row>
    <row r="24" spans="1:15" ht="22.5" customHeight="1" x14ac:dyDescent="0.25">
      <c r="A24" s="5" t="s">
        <v>188</v>
      </c>
      <c r="C24" s="71"/>
      <c r="D24" s="71"/>
      <c r="E24" s="82"/>
      <c r="F24" s="82"/>
      <c r="G24" s="82"/>
      <c r="H24" s="82"/>
      <c r="I24" s="82"/>
      <c r="J24" s="82"/>
      <c r="K24" s="82"/>
      <c r="L24" s="83"/>
      <c r="M24" s="82"/>
      <c r="N24" s="82"/>
      <c r="O24" s="82"/>
    </row>
    <row r="25" spans="1:15" ht="22.5" customHeight="1" x14ac:dyDescent="0.25">
      <c r="A25" s="5" t="s">
        <v>205</v>
      </c>
      <c r="C25" s="71"/>
      <c r="D25" s="71"/>
      <c r="E25" s="118">
        <v>730550</v>
      </c>
      <c r="F25" s="118"/>
      <c r="G25" s="118">
        <v>5844400</v>
      </c>
      <c r="H25" s="118"/>
      <c r="I25" s="118">
        <v>-3652750</v>
      </c>
      <c r="J25" s="118"/>
      <c r="K25" s="118">
        <v>0</v>
      </c>
      <c r="L25" s="119"/>
      <c r="M25" s="118">
        <v>0</v>
      </c>
      <c r="N25" s="118"/>
      <c r="O25" s="118">
        <f t="shared" si="1"/>
        <v>2922200</v>
      </c>
    </row>
    <row r="26" spans="1:15" ht="22.5" customHeight="1" x14ac:dyDescent="0.25">
      <c r="A26" s="5" t="s">
        <v>173</v>
      </c>
      <c r="C26" s="71"/>
      <c r="D26" s="71"/>
      <c r="E26" s="118">
        <v>0</v>
      </c>
      <c r="F26" s="118"/>
      <c r="G26" s="118">
        <v>0</v>
      </c>
      <c r="H26" s="118"/>
      <c r="I26" s="118">
        <v>0</v>
      </c>
      <c r="J26" s="118"/>
      <c r="K26" s="118">
        <v>0</v>
      </c>
      <c r="L26" s="119"/>
      <c r="M26" s="118">
        <v>-72837239</v>
      </c>
      <c r="N26" s="118"/>
      <c r="O26" s="118">
        <f t="shared" si="1"/>
        <v>-72837239</v>
      </c>
    </row>
    <row r="27" spans="1:15" ht="22.5" customHeight="1" thickBot="1" x14ac:dyDescent="0.3">
      <c r="A27" s="71" t="s">
        <v>199</v>
      </c>
      <c r="C27" s="71"/>
      <c r="D27" s="71"/>
      <c r="E27" s="87">
        <f>SUM(E20:E26)-E23</f>
        <v>221449456</v>
      </c>
      <c r="F27" s="82"/>
      <c r="G27" s="87">
        <f>SUM(G20:G26)-G23</f>
        <v>82317791</v>
      </c>
      <c r="H27" s="82"/>
      <c r="I27" s="87">
        <f>SUM(I20:I26)-I23</f>
        <v>392750380</v>
      </c>
      <c r="J27" s="82"/>
      <c r="K27" s="87">
        <f>SUM(K20:K26)-K23</f>
        <v>30000000</v>
      </c>
      <c r="L27" s="83"/>
      <c r="M27" s="87">
        <f>SUM(M20:M26)-M23</f>
        <v>349751307</v>
      </c>
      <c r="N27" s="82"/>
      <c r="O27" s="87">
        <f>SUM(O20:O26)-O23</f>
        <v>1076268934</v>
      </c>
    </row>
    <row r="28" spans="1:15" ht="22.5" customHeight="1" thickTop="1" x14ac:dyDescent="0.25">
      <c r="A28" s="71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 ht="22.5" customHeight="1" x14ac:dyDescent="0.2">
      <c r="A29" s="5" t="s">
        <v>7</v>
      </c>
    </row>
  </sheetData>
  <mergeCells count="2">
    <mergeCell ref="K6:M6"/>
    <mergeCell ref="E5:O5"/>
  </mergeCells>
  <printOptions horizontalCentered="1"/>
  <pageMargins left="0.39370078740157483" right="0.39370078740157483" top="0.9055118110236221" bottom="0" header="0.19685039370078741" footer="0.19685039370078741"/>
  <pageSetup paperSize="9" scale="75" firstPageNumber="2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3CD853A4A141F44D96E00A43F11A1FDA" ma:contentTypeVersion="8" ma:contentTypeDescription="สร้างเอกสารใหม่" ma:contentTypeScope="" ma:versionID="da6feeaae4fefd8c8e1b95de32088cf4">
  <xsd:schema xmlns:xsd="http://www.w3.org/2001/XMLSchema" xmlns:xs="http://www.w3.org/2001/XMLSchema" xmlns:p="http://schemas.microsoft.com/office/2006/metadata/properties" xmlns:ns2="e156ca48-4ae4-44db-93ec-91748a2028da" xmlns:ns3="571966c0-39bd-43fd-a68a-1f1051be3782" targetNamespace="http://schemas.microsoft.com/office/2006/metadata/properties" ma:root="true" ma:fieldsID="48332abab8f1b2cbea07ce8cf9069783" ns2:_="" ns3:_="">
    <xsd:import namespace="e156ca48-4ae4-44db-93ec-91748a2028da"/>
    <xsd:import namespace="571966c0-39bd-43fd-a68a-1f1051be3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ca48-4ae4-44db-93ec-91748a20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966c0-39bd-43fd-a68a-1f1051be37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C832DE-6505-402F-A1ED-85BC69590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B22A97-FBA7-48F5-978A-E2AF7F262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6ca48-4ae4-44db-93ec-91748a2028da"/>
    <ds:schemaRef ds:uri="571966c0-39bd-43fd-a68a-1f1051be3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E87A2F-1A0B-4C97-AE4D-23A793348BEC}">
  <ds:schemaRefs>
    <ds:schemaRef ds:uri="http://purl.org/dc/dcmitype/"/>
    <ds:schemaRef ds:uri="571966c0-39bd-43fd-a68a-1f1051be378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156ca48-4ae4-44db-93ec-91748a2028da"/>
    <ds:schemaRef ds:uri="http://www.w3.org/XML/1998/namespace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54525</vt:lpwstr>
  </property>
  <property fmtid="{D5CDD505-2E9C-101B-9397-08002B2CF9AE}" pid="4" name="OptimizationTime">
    <vt:lpwstr>20200225_1510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PL</vt:lpstr>
      <vt:lpstr>Conso</vt:lpstr>
      <vt:lpstr>SE</vt:lpstr>
      <vt:lpstr>PL!Print_Area</vt:lpstr>
      <vt:lpstr>PL!Print_Area_MI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</dc:creator>
  <cp:lastModifiedBy>Danita Sirabowornkit</cp:lastModifiedBy>
  <cp:lastPrinted>2020-02-25T02:38:14Z</cp:lastPrinted>
  <dcterms:created xsi:type="dcterms:W3CDTF">1999-03-31T19:46:17Z</dcterms:created>
  <dcterms:modified xsi:type="dcterms:W3CDTF">2020-02-25T02:38:18Z</dcterms:modified>
</cp:coreProperties>
</file>