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M:\Account Department\A.ปิดบัญชี - 2563\ปิดบัญชี 6312\file เตรียมส่งตลาดหลักทรัพย์\"/>
    </mc:Choice>
  </mc:AlternateContent>
  <bookViews>
    <workbookView xWindow="-120" yWindow="-120" windowWidth="20730" windowHeight="11160" firstSheet="2" activeTab="2"/>
  </bookViews>
  <sheets>
    <sheet name="Recovered_Sheet1" sheetId="2" state="veryHidden" r:id="rId1"/>
    <sheet name="Recovered_Sheet2" sheetId="3" state="veryHidden" r:id="rId2"/>
    <sheet name="BS" sheetId="7" r:id="rId3"/>
    <sheet name="PL" sheetId="6" r:id="rId4"/>
    <sheet name="Conso" sheetId="9" r:id="rId5"/>
    <sheet name="SE" sheetId="8" r:id="rId6"/>
  </sheets>
  <definedNames>
    <definedName name="\a" localSheetId="2">BS!#REF!</definedName>
    <definedName name="\a" localSheetId="3">PL!#REF!</definedName>
    <definedName name="\a">#REF!</definedName>
    <definedName name="\c" localSheetId="2">BS!#REF!</definedName>
    <definedName name="\c" localSheetId="3">PL!#REF!</definedName>
    <definedName name="\c">#REF!</definedName>
    <definedName name="\d" localSheetId="2">BS!#REF!</definedName>
    <definedName name="\d" localSheetId="3">PL!#REF!</definedName>
    <definedName name="\d">#REF!</definedName>
    <definedName name="_Regression_Int" localSheetId="2" hidden="1">1</definedName>
    <definedName name="_Regression_Int" localSheetId="3" hidden="1">1</definedName>
    <definedName name="_xlnm.Print_Area" localSheetId="3">PL!$A$1:$P$140</definedName>
    <definedName name="Print_Area_MI" localSheetId="2">BS!#REF!</definedName>
    <definedName name="Print_Area_MI" localSheetId="3">PL!$A$2:$O$46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0" i="7" l="1"/>
  <c r="M70" i="7"/>
  <c r="K70" i="7"/>
  <c r="I70" i="7"/>
  <c r="M18" i="6" l="1"/>
  <c r="K18" i="6"/>
  <c r="I18" i="6"/>
  <c r="M12" i="6"/>
  <c r="K12" i="6"/>
  <c r="I12" i="6"/>
  <c r="O20" i="8" l="1"/>
  <c r="R23" i="9"/>
  <c r="P23" i="9"/>
  <c r="N23" i="9"/>
  <c r="L23" i="9"/>
  <c r="J23" i="9"/>
  <c r="H23" i="9"/>
  <c r="F23" i="9"/>
  <c r="O22" i="9"/>
  <c r="S22" i="9" s="1"/>
  <c r="O128" i="6" l="1"/>
  <c r="O112" i="6"/>
  <c r="K128" i="6"/>
  <c r="K112" i="6"/>
  <c r="O30" i="6"/>
  <c r="O18" i="6"/>
  <c r="O12" i="6"/>
  <c r="K30" i="6"/>
  <c r="O58" i="7"/>
  <c r="K58" i="7"/>
  <c r="O32" i="7"/>
  <c r="O17" i="7"/>
  <c r="O33" i="7" s="1"/>
  <c r="K32" i="7"/>
  <c r="K17" i="7"/>
  <c r="O17" i="9"/>
  <c r="O16" i="9"/>
  <c r="O71" i="7" l="1"/>
  <c r="K71" i="7"/>
  <c r="K33" i="7"/>
  <c r="K19" i="6"/>
  <c r="O19" i="6"/>
  <c r="O21" i="6" s="1"/>
  <c r="O23" i="6" s="1"/>
  <c r="O37" i="6" s="1"/>
  <c r="O35" i="6" s="1"/>
  <c r="M128" i="6"/>
  <c r="I128" i="6"/>
  <c r="Q12" i="9"/>
  <c r="Q14" i="9" s="1"/>
  <c r="Q18" i="9" s="1"/>
  <c r="O13" i="9"/>
  <c r="S13" i="9" s="1"/>
  <c r="O27" i="9"/>
  <c r="S27" i="9" s="1"/>
  <c r="Q24" i="9"/>
  <c r="Q26" i="9" s="1"/>
  <c r="I30" i="6"/>
  <c r="M25" i="9" s="1"/>
  <c r="O25" i="9" s="1"/>
  <c r="S25" i="9" s="1"/>
  <c r="M30" i="6"/>
  <c r="M23" i="8" s="1"/>
  <c r="O23" i="8" s="1"/>
  <c r="M11" i="8"/>
  <c r="O11" i="8" s="1"/>
  <c r="M19" i="6"/>
  <c r="M21" i="6" s="1"/>
  <c r="M23" i="6" s="1"/>
  <c r="I19" i="6"/>
  <c r="I21" i="6" s="1"/>
  <c r="I23" i="6" s="1"/>
  <c r="I58" i="7"/>
  <c r="I32" i="7"/>
  <c r="I17" i="7"/>
  <c r="I112" i="6"/>
  <c r="K26" i="9"/>
  <c r="I26" i="9"/>
  <c r="G26" i="9"/>
  <c r="E26" i="9"/>
  <c r="O25" i="8"/>
  <c r="M112" i="6"/>
  <c r="S17" i="9"/>
  <c r="S16" i="9"/>
  <c r="M17" i="7"/>
  <c r="M32" i="7"/>
  <c r="O15" i="8"/>
  <c r="O14" i="8"/>
  <c r="O9" i="8"/>
  <c r="O11" i="9"/>
  <c r="S11" i="9" s="1"/>
  <c r="K14" i="9"/>
  <c r="K18" i="9" s="1"/>
  <c r="I14" i="9"/>
  <c r="I18" i="9"/>
  <c r="I20" i="9" s="1"/>
  <c r="I23" i="9" s="1"/>
  <c r="G14" i="9"/>
  <c r="G18" i="9" s="1"/>
  <c r="E14" i="9"/>
  <c r="E18" i="9" s="1"/>
  <c r="K86" i="7" s="1"/>
  <c r="G24" i="8"/>
  <c r="G12" i="8"/>
  <c r="G16" i="8" s="1"/>
  <c r="O87" i="7" s="1"/>
  <c r="K12" i="8"/>
  <c r="K16" i="8" s="1"/>
  <c r="I12" i="8"/>
  <c r="I16" i="8" s="1"/>
  <c r="E12" i="8"/>
  <c r="E16" i="8" s="1"/>
  <c r="M58" i="7"/>
  <c r="K24" i="8"/>
  <c r="I24" i="8"/>
  <c r="E24" i="8"/>
  <c r="M71" i="7" l="1"/>
  <c r="I71" i="7"/>
  <c r="K21" i="6"/>
  <c r="K23" i="6" s="1"/>
  <c r="K32" i="6" s="1"/>
  <c r="K39" i="6" s="1"/>
  <c r="K41" i="6" s="1"/>
  <c r="I28" i="9"/>
  <c r="I88" i="7" s="1"/>
  <c r="I33" i="7"/>
  <c r="O32" i="6"/>
  <c r="O39" i="6" s="1"/>
  <c r="M33" i="7"/>
  <c r="K88" i="7"/>
  <c r="O90" i="7"/>
  <c r="K18" i="8"/>
  <c r="O86" i="7"/>
  <c r="E18" i="8"/>
  <c r="I18" i="8"/>
  <c r="O88" i="7"/>
  <c r="G18" i="8"/>
  <c r="G20" i="9"/>
  <c r="K87" i="7"/>
  <c r="K90" i="7"/>
  <c r="K20" i="9"/>
  <c r="E20" i="9"/>
  <c r="O57" i="6"/>
  <c r="I57" i="6"/>
  <c r="M57" i="6"/>
  <c r="Q20" i="9"/>
  <c r="K93" i="7"/>
  <c r="I75" i="6" l="1"/>
  <c r="M75" i="6"/>
  <c r="K57" i="6"/>
  <c r="K75" i="6" s="1"/>
  <c r="K90" i="6" s="1"/>
  <c r="K37" i="6"/>
  <c r="K35" i="6" s="1"/>
  <c r="M12" i="9" s="1"/>
  <c r="G21" i="8"/>
  <c r="G26" i="8" s="1"/>
  <c r="M87" i="7" s="1"/>
  <c r="K21" i="8"/>
  <c r="K26" i="8" s="1"/>
  <c r="M90" i="7" s="1"/>
  <c r="E23" i="9"/>
  <c r="E28" i="9" s="1"/>
  <c r="I86" i="7" s="1"/>
  <c r="K23" i="9"/>
  <c r="K28" i="9" s="1"/>
  <c r="I90" i="7" s="1"/>
  <c r="I21" i="8"/>
  <c r="I26" i="8" s="1"/>
  <c r="M88" i="7" s="1"/>
  <c r="G23" i="9"/>
  <c r="G28" i="9" s="1"/>
  <c r="I87" i="7" s="1"/>
  <c r="E21" i="8"/>
  <c r="E26" i="8" s="1"/>
  <c r="M86" i="7" s="1"/>
  <c r="Q23" i="9"/>
  <c r="O75" i="6"/>
  <c r="O90" i="6" s="1"/>
  <c r="M37" i="6"/>
  <c r="M35" i="6" s="1"/>
  <c r="M22" i="8"/>
  <c r="M32" i="6"/>
  <c r="M39" i="6" s="1"/>
  <c r="M10" i="8"/>
  <c r="I37" i="6"/>
  <c r="I35" i="6" s="1"/>
  <c r="M24" i="9" s="1"/>
  <c r="I32" i="6"/>
  <c r="I39" i="6" s="1"/>
  <c r="I41" i="6" s="1"/>
  <c r="M90" i="6" l="1"/>
  <c r="M94" i="6" s="1"/>
  <c r="M129" i="6" s="1"/>
  <c r="M131" i="6" s="1"/>
  <c r="M132" i="6" s="1"/>
  <c r="I90" i="6"/>
  <c r="O94" i="6"/>
  <c r="O129" i="6" s="1"/>
  <c r="O131" i="6" s="1"/>
  <c r="O132" i="6" s="1"/>
  <c r="K94" i="6"/>
  <c r="K129" i="6" s="1"/>
  <c r="K131" i="6" s="1"/>
  <c r="K132" i="6" s="1"/>
  <c r="Q28" i="9"/>
  <c r="I93" i="7" s="1"/>
  <c r="O24" i="9"/>
  <c r="S24" i="9" s="1"/>
  <c r="M26" i="9"/>
  <c r="O10" i="8"/>
  <c r="M12" i="8"/>
  <c r="O12" i="8" s="1"/>
  <c r="M24" i="8"/>
  <c r="O22" i="8"/>
  <c r="I94" i="6" l="1"/>
  <c r="I129" i="6" s="1"/>
  <c r="I131" i="6" s="1"/>
  <c r="I132" i="6" s="1"/>
  <c r="O24" i="8"/>
  <c r="O26" i="9"/>
  <c r="O12" i="9"/>
  <c r="M14" i="9"/>
  <c r="O14" i="9" s="1"/>
  <c r="S14" i="9" s="1"/>
  <c r="M16" i="8"/>
  <c r="S26" i="9"/>
  <c r="O16" i="8"/>
  <c r="O18" i="8" s="1"/>
  <c r="M18" i="9" l="1"/>
  <c r="M20" i="9" s="1"/>
  <c r="M23" i="9" s="1"/>
  <c r="M28" i="9" s="1"/>
  <c r="M18" i="8"/>
  <c r="O91" i="7"/>
  <c r="O92" i="7" s="1"/>
  <c r="O94" i="7" s="1"/>
  <c r="O95" i="7" s="1"/>
  <c r="O96" i="7" s="1"/>
  <c r="S12" i="9"/>
  <c r="S18" i="9" s="1"/>
  <c r="O18" i="9"/>
  <c r="M21" i="8" l="1"/>
  <c r="K91" i="7"/>
  <c r="K92" i="7" s="1"/>
  <c r="K94" i="7" s="1"/>
  <c r="K95" i="7" s="1"/>
  <c r="K96" i="7" s="1"/>
  <c r="O20" i="9"/>
  <c r="O23" i="9" s="1"/>
  <c r="O28" i="9" s="1"/>
  <c r="I91" i="7"/>
  <c r="I92" i="7" s="1"/>
  <c r="I94" i="7" s="1"/>
  <c r="I95" i="7" s="1"/>
  <c r="I96" i="7" s="1"/>
  <c r="O21" i="8" l="1"/>
  <c r="O26" i="8" s="1"/>
  <c r="M26" i="8"/>
  <c r="M91" i="7" s="1"/>
  <c r="M92" i="7" s="1"/>
  <c r="M94" i="7" s="1"/>
  <c r="M95" i="7" s="1"/>
  <c r="M96" i="7" s="1"/>
  <c r="S20" i="9"/>
  <c r="S23" i="9" l="1"/>
  <c r="S28" i="9" s="1"/>
</calcChain>
</file>

<file path=xl/sharedStrings.xml><?xml version="1.0" encoding="utf-8"?>
<sst xmlns="http://schemas.openxmlformats.org/spreadsheetml/2006/main" count="345" uniqueCount="242">
  <si>
    <t>Other current liabilities</t>
  </si>
  <si>
    <t>Total</t>
  </si>
  <si>
    <t>share capital</t>
  </si>
  <si>
    <t xml:space="preserve">Share capital </t>
  </si>
  <si>
    <t>Retained earnings</t>
  </si>
  <si>
    <t>Unappropriated</t>
  </si>
  <si>
    <t>Issued and</t>
  </si>
  <si>
    <t>The accompanying notes are an integral part of the financial statements.</t>
  </si>
  <si>
    <t>Note</t>
  </si>
  <si>
    <t xml:space="preserve">Other current assets </t>
  </si>
  <si>
    <t>of current portion</t>
  </si>
  <si>
    <t>Hire-purchase receivables - net</t>
  </si>
  <si>
    <t>(Unit: Baht)</t>
  </si>
  <si>
    <t>Assets</t>
  </si>
  <si>
    <t>Current assets</t>
  </si>
  <si>
    <t>Total current assets</t>
  </si>
  <si>
    <t>Non-current assets</t>
  </si>
  <si>
    <t>Total non-current assets</t>
  </si>
  <si>
    <t>Total assets</t>
  </si>
  <si>
    <t>Liabilities and shareholders' equity</t>
  </si>
  <si>
    <t>Current liabilities</t>
  </si>
  <si>
    <t>Total current liabilities</t>
  </si>
  <si>
    <t>Total liabilities</t>
  </si>
  <si>
    <t>Liabilities and shareholders' equity (continued)</t>
  </si>
  <si>
    <t>Shareholders' equity</t>
  </si>
  <si>
    <t>Total shareholders' equity</t>
  </si>
  <si>
    <t>Total liabilities and shareholders' equity</t>
  </si>
  <si>
    <t>Revenues</t>
  </si>
  <si>
    <t>Total revenues</t>
  </si>
  <si>
    <t xml:space="preserve">Expenses </t>
  </si>
  <si>
    <t xml:space="preserve">Total expenses </t>
  </si>
  <si>
    <t>Cash and cash equivalents</t>
  </si>
  <si>
    <t>Finance cost</t>
  </si>
  <si>
    <t>Total non-current liabilities</t>
  </si>
  <si>
    <t>Dividend paid</t>
  </si>
  <si>
    <t>Appropriated - statutory reserve</t>
  </si>
  <si>
    <t>Administrative expenses</t>
  </si>
  <si>
    <t>Directors</t>
  </si>
  <si>
    <t>Financial lease receivables - net</t>
  </si>
  <si>
    <t>Appropriated -</t>
  </si>
  <si>
    <t>statutory reserve</t>
  </si>
  <si>
    <t>Current portion of financial lease receivables</t>
  </si>
  <si>
    <t xml:space="preserve">Restricted bank deposits </t>
  </si>
  <si>
    <t>Trade and other receivables</t>
  </si>
  <si>
    <t>Equipment</t>
  </si>
  <si>
    <t xml:space="preserve">Intangible assets </t>
  </si>
  <si>
    <t>Income tax expenses</t>
  </si>
  <si>
    <t>Current portion of factoring receivables</t>
  </si>
  <si>
    <t>21</t>
  </si>
  <si>
    <t>Profit for the year</t>
  </si>
  <si>
    <t>Total comprehensive income for the year</t>
  </si>
  <si>
    <t>Profit before income tax expenses</t>
  </si>
  <si>
    <t>Cash flows from operating activities</t>
  </si>
  <si>
    <t>Depreciation and amortisation</t>
  </si>
  <si>
    <t>Provision for long-term employee benefits</t>
  </si>
  <si>
    <t xml:space="preserve">   operating assets and liabilities</t>
  </si>
  <si>
    <t>Operating assets (increase) decrease</t>
  </si>
  <si>
    <t xml:space="preserve">   Trade and other receivables</t>
  </si>
  <si>
    <t xml:space="preserve">   Factoring receivables</t>
  </si>
  <si>
    <t xml:space="preserve">   Other current assets</t>
  </si>
  <si>
    <t xml:space="preserve">   Trade and other payables</t>
  </si>
  <si>
    <t xml:space="preserve">   Other current liabilities</t>
  </si>
  <si>
    <t>Cash flows from financing activities</t>
  </si>
  <si>
    <t>Cash and cash equivalents at beginning of the year</t>
  </si>
  <si>
    <t xml:space="preserve">Cash and cash equivalents at end of the year </t>
  </si>
  <si>
    <t>Cash flows from investing activities</t>
  </si>
  <si>
    <t>Profit or loss:</t>
  </si>
  <si>
    <t xml:space="preserve">   Loan receivables</t>
  </si>
  <si>
    <t>Current portion of hire-purchase receivables</t>
  </si>
  <si>
    <t>Deferred tax assets</t>
  </si>
  <si>
    <t>Income tax payable</t>
  </si>
  <si>
    <t>Non-current liabilities</t>
  </si>
  <si>
    <t>Share premium</t>
  </si>
  <si>
    <t>22</t>
  </si>
  <si>
    <t>23</t>
  </si>
  <si>
    <t>Other comprehensive income:</t>
  </si>
  <si>
    <t>8</t>
  </si>
  <si>
    <t xml:space="preserve">Provision for long-term employee benefits  </t>
  </si>
  <si>
    <t>24</t>
  </si>
  <si>
    <t>25</t>
  </si>
  <si>
    <t>Current portion of loan receivables</t>
  </si>
  <si>
    <t>7</t>
  </si>
  <si>
    <t>Current portion of liabilities under</t>
  </si>
  <si>
    <t>profit or loss in subsequent periods</t>
  </si>
  <si>
    <t>Less: Income tax effect</t>
  </si>
  <si>
    <t>Proceeds from sales of equipment</t>
  </si>
  <si>
    <t>29</t>
  </si>
  <si>
    <t>27</t>
  </si>
  <si>
    <t>Earnings per share</t>
  </si>
  <si>
    <t xml:space="preserve">   Financial lease receivables</t>
  </si>
  <si>
    <t xml:space="preserve">   Hire-purchase receivables</t>
  </si>
  <si>
    <t xml:space="preserve">Profit from operating activities before change in </t>
  </si>
  <si>
    <t xml:space="preserve">Decrease (increase) in restricted bank deposits </t>
  </si>
  <si>
    <t>Cash received from issuance of debentures</t>
  </si>
  <si>
    <t>Operating liabilities increase (decrease)</t>
  </si>
  <si>
    <t xml:space="preserve">Factoring receivables - net of current portion </t>
  </si>
  <si>
    <t>Current portion of debentures</t>
  </si>
  <si>
    <t>Debentures - net of current  portion</t>
  </si>
  <si>
    <t>Bad debts and doubtful accounts</t>
  </si>
  <si>
    <t>Property foreclosed</t>
  </si>
  <si>
    <t>Registered</t>
  </si>
  <si>
    <t>Issued and fully paid-up</t>
  </si>
  <si>
    <t>Other comprehensive income for the year (loss)</t>
  </si>
  <si>
    <t xml:space="preserve">Trade and other payables </t>
  </si>
  <si>
    <t>Cash receipt awaiting for return to receivables</t>
  </si>
  <si>
    <t>fully paid-up</t>
  </si>
  <si>
    <t>Share</t>
  </si>
  <si>
    <t>premium</t>
  </si>
  <si>
    <t>9</t>
  </si>
  <si>
    <t>15</t>
  </si>
  <si>
    <t>10</t>
  </si>
  <si>
    <t>30</t>
  </si>
  <si>
    <t>31</t>
  </si>
  <si>
    <t>Current investments</t>
  </si>
  <si>
    <t>Loan receivables - net of current portion</t>
  </si>
  <si>
    <t>Warrants</t>
  </si>
  <si>
    <t xml:space="preserve">Other comprehensive income for the year </t>
  </si>
  <si>
    <t>Cash paid for redemption of debentures</t>
  </si>
  <si>
    <t>Cash receipt from exercise of warrants</t>
  </si>
  <si>
    <t xml:space="preserve">   - net of current portion</t>
  </si>
  <si>
    <t xml:space="preserve">Other comprehensive income not to be reclassified to </t>
  </si>
  <si>
    <t>Basic earnings per share</t>
  </si>
  <si>
    <t>Diluted earnings per share</t>
  </si>
  <si>
    <t>Separate financial statements</t>
  </si>
  <si>
    <t xml:space="preserve">Adjustment to reconcile profit before income tax expenses </t>
  </si>
  <si>
    <t xml:space="preserve">   to net cash provided by (paid from) operating activities:</t>
  </si>
  <si>
    <t xml:space="preserve">Bank overdrafts and short-term loans from </t>
  </si>
  <si>
    <t>financial institutions</t>
  </si>
  <si>
    <t>Total comprehensive income attributable to:</t>
  </si>
  <si>
    <t>Equity holders of the Company</t>
  </si>
  <si>
    <t>Non-controlling interests of the subsidiaries</t>
  </si>
  <si>
    <t>Profit attributable to equity holders of the Company</t>
  </si>
  <si>
    <t>equity</t>
  </si>
  <si>
    <t xml:space="preserve">Total equity </t>
  </si>
  <si>
    <t xml:space="preserve">attributable to </t>
  </si>
  <si>
    <t xml:space="preserve">owners of </t>
  </si>
  <si>
    <t>Equity attributable</t>
  </si>
  <si>
    <t xml:space="preserve"> to non-controlling</t>
  </si>
  <si>
    <t xml:space="preserve"> interests of</t>
  </si>
  <si>
    <t xml:space="preserve">Total </t>
  </si>
  <si>
    <t>shareholders'</t>
  </si>
  <si>
    <t>Equity attributable to owners of the Company</t>
  </si>
  <si>
    <t>Total equity attributable to owners of the Company</t>
  </si>
  <si>
    <t>the Company</t>
  </si>
  <si>
    <t>300,000,000 ordinary shares of Baht 1 each</t>
  </si>
  <si>
    <t>Non-controlling interests of the subsidiary</t>
  </si>
  <si>
    <t>Actuarial loss from post-employment benefits</t>
  </si>
  <si>
    <t>32</t>
  </si>
  <si>
    <t>34</t>
  </si>
  <si>
    <t>Dividend paid (Note 35)</t>
  </si>
  <si>
    <t>Cash receipt from sales of trading securities</t>
  </si>
  <si>
    <t>Cash paid for investment in subsidiary</t>
  </si>
  <si>
    <t>Write-off of bad debts</t>
  </si>
  <si>
    <t>the subsidiary</t>
  </si>
  <si>
    <t>Issuance of ordinary share during the year</t>
  </si>
  <si>
    <t>Supplement cash flows information</t>
  </si>
  <si>
    <t>Non-cash transactions from operating activities</t>
  </si>
  <si>
    <t>Balance as at 1 January 2019</t>
  </si>
  <si>
    <t>Balance as at 31 December 2019</t>
  </si>
  <si>
    <t>26</t>
  </si>
  <si>
    <t xml:space="preserve">   from exercised warrants (Note 27.1)</t>
  </si>
  <si>
    <t>Total profit attributable to:</t>
  </si>
  <si>
    <t>Short-term loans from subsidiary</t>
  </si>
  <si>
    <t>221,449,456 ordinary shares of Baht 1 each</t>
  </si>
  <si>
    <t xml:space="preserve"> Consolidated financial statements</t>
  </si>
  <si>
    <t>Net cash flows from (used in) in operating activities</t>
  </si>
  <si>
    <t xml:space="preserve">   Accounts receivable from sales of trading securities</t>
  </si>
  <si>
    <t>Interest incomes</t>
  </si>
  <si>
    <t>Fee and service incomes</t>
  </si>
  <si>
    <t>Other incomes</t>
  </si>
  <si>
    <t>Cash receipt from short-term loans from financial institutions</t>
  </si>
  <si>
    <t>Repayment of short-term loans from financial institutions</t>
  </si>
  <si>
    <t>Cash receipt from short-term loans from subsidiary</t>
  </si>
  <si>
    <t xml:space="preserve">Repayment of long-term loans </t>
  </si>
  <si>
    <t>Bad debt recoveries</t>
  </si>
  <si>
    <t>As at 31 December 2020</t>
  </si>
  <si>
    <t>2020</t>
  </si>
  <si>
    <t>For the year ended 31 December 2020</t>
  </si>
  <si>
    <t>Balance as at 1 January 2020</t>
  </si>
  <si>
    <t>Balance as at 31 December 2020</t>
  </si>
  <si>
    <t>Right-of-use assets</t>
  </si>
  <si>
    <t>Gain on sales of trading securities</t>
  </si>
  <si>
    <t xml:space="preserve">Cumulative effects of changes in </t>
  </si>
  <si>
    <t>Balance as at 1 January 2020 - After adjusted</t>
  </si>
  <si>
    <t xml:space="preserve">   hire-purchase receivables agreements</t>
  </si>
  <si>
    <t>Liabilities under hire-purchase receivables agreements</t>
  </si>
  <si>
    <t>Repayment of liabilities under hire-purchase receivables agreements</t>
  </si>
  <si>
    <t>16</t>
  </si>
  <si>
    <t>20.2</t>
  </si>
  <si>
    <t xml:space="preserve">Statements of financial position </t>
  </si>
  <si>
    <t>Lease IT Public Company Limited and its subsidiaries</t>
  </si>
  <si>
    <t>Investments in subsidiaries</t>
  </si>
  <si>
    <t>Statements of financial position (continued)</t>
  </si>
  <si>
    <t xml:space="preserve">Current portion of lease liabilities </t>
  </si>
  <si>
    <t xml:space="preserve">Current portion of liabilities under </t>
  </si>
  <si>
    <t xml:space="preserve">   finance lease agreements</t>
  </si>
  <si>
    <t>Other long-term provisions</t>
  </si>
  <si>
    <t>Statements of cash flows</t>
  </si>
  <si>
    <t>Gain on revaluation of trading securities</t>
  </si>
  <si>
    <t>Interest income</t>
  </si>
  <si>
    <t>Dividend income from subsidairy</t>
  </si>
  <si>
    <t>Cash paid for purchases of trading securities</t>
  </si>
  <si>
    <t>Increase (decrease) in bank overdrafts</t>
  </si>
  <si>
    <t xml:space="preserve">   Acquisition of equipment under leases </t>
  </si>
  <si>
    <t xml:space="preserve">      under installation</t>
  </si>
  <si>
    <t>Net increase (decrease) in cash and cash equivalents</t>
  </si>
  <si>
    <t>Repayment of short-term loans from subsidiary</t>
  </si>
  <si>
    <t>Statements of changes in shareholders' equity</t>
  </si>
  <si>
    <t xml:space="preserve">   accounting policies (Note 4.1)</t>
  </si>
  <si>
    <t>Liabilities under finance lease agreements</t>
  </si>
  <si>
    <t>Lease liabilities - net of current portion</t>
  </si>
  <si>
    <t xml:space="preserve">   Cash receipt awaiting for return to receivables</t>
  </si>
  <si>
    <t xml:space="preserve">   Bid bonds deposit awaiting for return to customers</t>
  </si>
  <si>
    <t xml:space="preserve">Cash paid for purchases of equipment </t>
  </si>
  <si>
    <t>Cash paid for purchases of intangible assets</t>
  </si>
  <si>
    <t>Repayment of lease liabilities</t>
  </si>
  <si>
    <t xml:space="preserve">   Accounts payable from purchases of computer software</t>
  </si>
  <si>
    <t>Statements of comprehensive income</t>
  </si>
  <si>
    <t>Service expenses</t>
  </si>
  <si>
    <t>Cash receipt from dividend from subsidairy</t>
  </si>
  <si>
    <t>Net cash from (used in) investing activities</t>
  </si>
  <si>
    <t>Net cash from (used in) financing activities</t>
  </si>
  <si>
    <t>Consolidated financial statements</t>
  </si>
  <si>
    <t>Other current financial liabilities</t>
  </si>
  <si>
    <t>Bid bonds deposit awaiting for return to customers</t>
  </si>
  <si>
    <t>Other non-current financial liabilties</t>
  </si>
  <si>
    <t>Expected credit losses</t>
  </si>
  <si>
    <t>14</t>
  </si>
  <si>
    <t>Operating profit</t>
  </si>
  <si>
    <t xml:space="preserve">Expected credit losses </t>
  </si>
  <si>
    <t>Amortisation of deferred interest income under agreements of</t>
  </si>
  <si>
    <t xml:space="preserve">   financial lease and hire-purchase receivables</t>
  </si>
  <si>
    <t xml:space="preserve">   Interest paid</t>
  </si>
  <si>
    <t xml:space="preserve">   Corporate income tax paid</t>
  </si>
  <si>
    <t xml:space="preserve">   Interest received</t>
  </si>
  <si>
    <t xml:space="preserve">   Other non-current financial liabilities</t>
  </si>
  <si>
    <t xml:space="preserve">Cash receipt from liabilities under hire-purchase receivables </t>
  </si>
  <si>
    <t xml:space="preserve">   agreements</t>
  </si>
  <si>
    <t xml:space="preserve">   Other current financial liabilities</t>
  </si>
  <si>
    <t>27.2</t>
  </si>
  <si>
    <t>Loss on write-off/ disposal of equipment and intangible assets</t>
  </si>
  <si>
    <t>Doubtful account on receivables (reversal)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</si>
</sst>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* #,##0_);_(* \(#,##0\);_(* &quot;-&quot;_);_(@_)"/>
    <numFmt numFmtId="165" formatCode="#,##0\ ;\(#,##0\)"/>
    <numFmt numFmtId="166" formatCode="#,##0.00\ ;\(#,##0.00\)"/>
    <numFmt numFmtId="167" formatCode="0.0%"/>
    <numFmt numFmtId="168" formatCode="0.00_)"/>
    <numFmt numFmtId="169" formatCode="_(* #,##0_);_(* \(#,##0\);_(* &quot;-&quot;??_);_(@_)"/>
    <numFmt numFmtId="170" formatCode="dd\-mmm\-yy_)"/>
    <numFmt numFmtId="171" formatCode="#,##0.00\ &quot;F&quot;;\-#,##0.00\ &quot;F&quot;"/>
    <numFmt numFmtId="172" formatCode="#,##0;\(#,##0\)"/>
    <numFmt numFmtId="173" formatCode="#,##0.00;\(#,##0.00\)"/>
    <numFmt numFmtId="174" formatCode="0.0"/>
    <numFmt numFmtId="175" formatCode="#,##0.0_);[Red]\(#,##0.0\)"/>
  </numFmts>
  <fonts count="16" x14ac:knownFonts="1">
    <font>
      <sz val="11"/>
      <name val="Times New Roman"/>
      <family val="1"/>
    </font>
    <font>
      <sz val="12"/>
      <name val="EucrosiaUPC"/>
      <family val="1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sz val="8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4"/>
      <name val="Cordia New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2">
    <xf numFmtId="39" fontId="0" fillId="0" borderId="0"/>
    <xf numFmtId="40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" fillId="0" borderId="0"/>
    <xf numFmtId="170" fontId="3" fillId="0" borderId="0"/>
    <xf numFmtId="167" fontId="3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7" fontId="5" fillId="0" borderId="0"/>
    <xf numFmtId="168" fontId="6" fillId="0" borderId="0"/>
    <xf numFmtId="10" fontId="2" fillId="0" borderId="0" applyFont="0" applyFill="0" applyBorder="0" applyAlignment="0" applyProtection="0"/>
    <xf numFmtId="1" fontId="2" fillId="0" borderId="2" applyNumberFormat="0" applyFill="0" applyAlignment="0" applyProtection="0">
      <alignment horizontal="center" vertical="center"/>
    </xf>
  </cellStyleXfs>
  <cellXfs count="168">
    <xf numFmtId="39" fontId="0" fillId="0" borderId="0" xfId="0"/>
    <xf numFmtId="49" fontId="2" fillId="0" borderId="0" xfId="0" applyNumberFormat="1" applyFont="1" applyFill="1" applyBorder="1" applyAlignment="1">
      <alignment horizontal="center"/>
    </xf>
    <xf numFmtId="39" fontId="2" fillId="0" borderId="0" xfId="0" applyFont="1" applyFill="1" applyAlignment="1"/>
    <xf numFmtId="49" fontId="2" fillId="0" borderId="0" xfId="0" applyNumberFormat="1" applyFont="1" applyFill="1" applyBorder="1" applyAlignment="1">
      <alignment horizontal="right"/>
    </xf>
    <xf numFmtId="39" fontId="8" fillId="0" borderId="0" xfId="0" applyFont="1" applyFill="1" applyAlignment="1"/>
    <xf numFmtId="49" fontId="8" fillId="0" borderId="0" xfId="0" applyNumberFormat="1" applyFont="1" applyFill="1" applyBorder="1" applyAlignment="1">
      <alignment horizontal="right"/>
    </xf>
    <xf numFmtId="39" fontId="11" fillId="0" borderId="0" xfId="0" applyFont="1" applyFill="1" applyAlignment="1"/>
    <xf numFmtId="39" fontId="2" fillId="0" borderId="0" xfId="0" applyFont="1" applyFill="1" applyAlignment="1">
      <alignment horizontal="centerContinuous"/>
    </xf>
    <xf numFmtId="49" fontId="2" fillId="0" borderId="0" xfId="0" applyNumberFormat="1" applyFont="1" applyFill="1" applyAlignment="1">
      <alignment horizontal="centerContinuous"/>
    </xf>
    <xf numFmtId="49" fontId="12" fillId="0" borderId="0" xfId="0" applyNumberFormat="1" applyFont="1" applyFill="1" applyAlignment="1">
      <alignment horizontal="centerContinuous"/>
    </xf>
    <xf numFmtId="40" fontId="2" fillId="0" borderId="0" xfId="1" applyFont="1" applyFill="1" applyAlignment="1">
      <alignment horizontal="centerContinuous"/>
    </xf>
    <xf numFmtId="49" fontId="2" fillId="0" borderId="0" xfId="0" applyNumberFormat="1" applyFont="1" applyFill="1" applyAlignment="1"/>
    <xf numFmtId="49" fontId="2" fillId="0" borderId="0" xfId="0" quotePrefix="1" applyNumberFormat="1" applyFont="1" applyFill="1" applyAlignment="1">
      <alignment horizontal="left"/>
    </xf>
    <xf numFmtId="49" fontId="12" fillId="0" borderId="0" xfId="0" quotePrefix="1" applyNumberFormat="1" applyFont="1" applyFill="1" applyAlignment="1">
      <alignment horizontal="left"/>
    </xf>
    <xf numFmtId="0" fontId="2" fillId="0" borderId="3" xfId="0" quotePrefix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quotePrefix="1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40" fontId="2" fillId="0" borderId="0" xfId="1" applyFont="1" applyFill="1" applyAlignment="1"/>
    <xf numFmtId="166" fontId="2" fillId="0" borderId="0" xfId="0" applyNumberFormat="1" applyFont="1" applyFill="1" applyAlignment="1"/>
    <xf numFmtId="164" fontId="2" fillId="0" borderId="0" xfId="0" applyNumberFormat="1" applyFont="1" applyFill="1" applyAlignment="1"/>
    <xf numFmtId="166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39" fontId="2" fillId="0" borderId="0" xfId="0" applyFont="1" applyFill="1" applyBorder="1" applyAlignment="1"/>
    <xf numFmtId="164" fontId="2" fillId="0" borderId="0" xfId="1" applyNumberFormat="1" applyFont="1" applyFill="1" applyBorder="1" applyAlignment="1">
      <alignment horizontal="right"/>
    </xf>
    <xf numFmtId="37" fontId="2" fillId="0" borderId="0" xfId="0" applyNumberFormat="1" applyFont="1" applyFill="1" applyAlignment="1"/>
    <xf numFmtId="0" fontId="12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/>
    <xf numFmtId="173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173" fontId="2" fillId="0" borderId="0" xfId="0" applyNumberFormat="1" applyFont="1" applyFill="1" applyAlignment="1">
      <alignment horizontal="centerContinuous"/>
    </xf>
    <xf numFmtId="39" fontId="12" fillId="0" borderId="0" xfId="0" applyFont="1" applyFill="1" applyAlignment="1"/>
    <xf numFmtId="49" fontId="12" fillId="0" borderId="0" xfId="0" applyNumberFormat="1" applyFont="1" applyFill="1" applyAlignment="1"/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/>
    <xf numFmtId="164" fontId="2" fillId="0" borderId="3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/>
    <xf numFmtId="164" fontId="2" fillId="0" borderId="5" xfId="0" applyNumberFormat="1" applyFont="1" applyFill="1" applyBorder="1" applyAlignment="1">
      <alignment horizontal="left"/>
    </xf>
    <xf numFmtId="0" fontId="11" fillId="0" borderId="0" xfId="0" applyNumberFormat="1" applyFont="1" applyFill="1" applyAlignment="1"/>
    <xf numFmtId="39" fontId="2" fillId="0" borderId="0" xfId="0" applyFont="1" applyFill="1" applyBorder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37" fontId="2" fillId="0" borderId="0" xfId="0" applyNumberFormat="1" applyFont="1" applyFill="1" applyBorder="1" applyAlignment="1"/>
    <xf numFmtId="39" fontId="2" fillId="0" borderId="0" xfId="0" applyNumberFormat="1" applyFont="1" applyFill="1" applyBorder="1" applyAlignment="1"/>
    <xf numFmtId="39" fontId="2" fillId="0" borderId="5" xfId="0" applyNumberFormat="1" applyFont="1" applyFill="1" applyBorder="1" applyAlignment="1"/>
    <xf numFmtId="169" fontId="2" fillId="0" borderId="0" xfId="1" applyNumberFormat="1" applyFont="1" applyFill="1" applyBorder="1" applyAlignment="1"/>
    <xf numFmtId="172" fontId="2" fillId="0" borderId="0" xfId="0" applyNumberFormat="1" applyFont="1" applyFill="1" applyBorder="1" applyAlignment="1"/>
    <xf numFmtId="40" fontId="11" fillId="0" borderId="0" xfId="0" applyNumberFormat="1" applyFont="1" applyFill="1" applyAlignment="1">
      <alignment horizontal="left"/>
    </xf>
    <xf numFmtId="40" fontId="2" fillId="0" borderId="0" xfId="0" applyNumberFormat="1" applyFont="1" applyFill="1" applyAlignment="1">
      <alignment horizontal="centerContinuous"/>
    </xf>
    <xf numFmtId="1" fontId="2" fillId="0" borderId="0" xfId="0" applyNumberFormat="1" applyFont="1" applyFill="1" applyAlignment="1">
      <alignment horizontal="centerContinuous"/>
    </xf>
    <xf numFmtId="169" fontId="2" fillId="0" borderId="0" xfId="1" applyNumberFormat="1" applyFont="1" applyFill="1" applyAlignment="1">
      <alignment horizontal="centerContinuous"/>
    </xf>
    <xf numFmtId="169" fontId="2" fillId="0" borderId="0" xfId="1" applyNumberFormat="1" applyFont="1" applyFill="1" applyBorder="1" applyAlignment="1">
      <alignment horizontal="centerContinuous"/>
    </xf>
    <xf numFmtId="40" fontId="11" fillId="0" borderId="0" xfId="0" applyNumberFormat="1" applyFont="1" applyFill="1" applyAlignment="1"/>
    <xf numFmtId="1" fontId="11" fillId="0" borderId="0" xfId="0" applyNumberFormat="1" applyFont="1" applyFill="1" applyBorder="1" applyAlignment="1"/>
    <xf numFmtId="1" fontId="11" fillId="0" borderId="0" xfId="0" applyNumberFormat="1" applyFont="1" applyFill="1" applyAlignment="1"/>
    <xf numFmtId="169" fontId="2" fillId="0" borderId="0" xfId="1" applyNumberFormat="1" applyFont="1" applyFill="1" applyAlignment="1"/>
    <xf numFmtId="40" fontId="2" fillId="0" borderId="0" xfId="0" applyNumberFormat="1" applyFont="1" applyFill="1" applyAlignment="1"/>
    <xf numFmtId="1" fontId="2" fillId="0" borderId="0" xfId="0" applyNumberFormat="1" applyFont="1" applyFill="1" applyBorder="1" applyAlignment="1"/>
    <xf numFmtId="1" fontId="2" fillId="0" borderId="0" xfId="0" applyNumberFormat="1" applyFont="1" applyFill="1" applyAlignment="1"/>
    <xf numFmtId="164" fontId="2" fillId="0" borderId="0" xfId="1" applyNumberFormat="1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164" fontId="2" fillId="0" borderId="3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39" fontId="2" fillId="0" borderId="0" xfId="0" applyFont="1" applyFill="1" applyAlignment="1">
      <alignment horizontal="left"/>
    </xf>
    <xf numFmtId="39" fontId="7" fillId="0" borderId="0" xfId="0" applyFont="1" applyFill="1" applyAlignment="1"/>
    <xf numFmtId="39" fontId="8" fillId="0" borderId="0" xfId="0" applyFont="1" applyFill="1" applyAlignment="1">
      <alignment horizontal="centerContinuous"/>
    </xf>
    <xf numFmtId="40" fontId="8" fillId="0" borderId="0" xfId="1" applyFont="1" applyFill="1" applyAlignment="1">
      <alignment horizontal="centerContinuous"/>
    </xf>
    <xf numFmtId="49" fontId="8" fillId="0" borderId="0" xfId="0" applyNumberFormat="1" applyFont="1" applyFill="1" applyAlignment="1">
      <alignment horizontal="centerContinuous"/>
    </xf>
    <xf numFmtId="49" fontId="7" fillId="0" borderId="0" xfId="0" quotePrefix="1" applyNumberFormat="1" applyFont="1" applyFill="1" applyAlignment="1">
      <alignment horizontal="left"/>
    </xf>
    <xf numFmtId="49" fontId="8" fillId="0" borderId="0" xfId="0" quotePrefix="1" applyNumberFormat="1" applyFont="1" applyFill="1" applyAlignment="1">
      <alignment horizontal="centerContinuous"/>
    </xf>
    <xf numFmtId="49" fontId="7" fillId="0" borderId="0" xfId="0" applyNumberFormat="1" applyFont="1" applyFill="1" applyAlignment="1">
      <alignment horizontal="left"/>
    </xf>
    <xf numFmtId="49" fontId="7" fillId="0" borderId="0" xfId="0" quotePrefix="1" applyNumberFormat="1" applyFont="1" applyFill="1" applyBorder="1" applyAlignment="1">
      <alignment horizontal="left"/>
    </xf>
    <xf numFmtId="39" fontId="8" fillId="0" borderId="0" xfId="0" applyFont="1" applyFill="1" applyAlignment="1">
      <alignment horizontal="center"/>
    </xf>
    <xf numFmtId="39" fontId="8" fillId="0" borderId="0" xfId="0" applyFont="1" applyFill="1" applyBorder="1" applyAlignment="1">
      <alignment horizontal="center"/>
    </xf>
    <xf numFmtId="39" fontId="9" fillId="0" borderId="0" xfId="0" applyFont="1" applyFill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/>
    <xf numFmtId="164" fontId="8" fillId="0" borderId="6" xfId="2" applyNumberFormat="1" applyFont="1" applyFill="1" applyBorder="1" applyAlignment="1">
      <alignment horizontal="center"/>
    </xf>
    <xf numFmtId="164" fontId="8" fillId="0" borderId="7" xfId="2" applyNumberFormat="1" applyFont="1" applyFill="1" applyBorder="1" applyAlignment="1">
      <alignment horizontal="center"/>
    </xf>
    <xf numFmtId="39" fontId="8" fillId="0" borderId="0" xfId="0" applyFont="1" applyFill="1" applyBorder="1" applyAlignment="1"/>
    <xf numFmtId="164" fontId="8" fillId="0" borderId="8" xfId="2" applyNumberFormat="1" applyFont="1" applyFill="1" applyBorder="1" applyAlignment="1">
      <alignment horizontal="center"/>
    </xf>
    <xf numFmtId="169" fontId="8" fillId="0" borderId="0" xfId="2" applyNumberFormat="1" applyFont="1" applyFill="1" applyBorder="1" applyAlignment="1"/>
    <xf numFmtId="49" fontId="2" fillId="0" borderId="0" xfId="0" quotePrefix="1" applyNumberFormat="1" applyFont="1" applyFill="1" applyAlignment="1">
      <alignment horizontal="centerContinuous"/>
    </xf>
    <xf numFmtId="49" fontId="12" fillId="0" borderId="0" xfId="0" quotePrefix="1" applyNumberFormat="1" applyFont="1" applyFill="1" applyAlignment="1">
      <alignment horizontal="centerContinuous"/>
    </xf>
    <xf numFmtId="49" fontId="2" fillId="0" borderId="0" xfId="0" quotePrefix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center"/>
    </xf>
    <xf numFmtId="165" fontId="2" fillId="0" borderId="0" xfId="0" applyNumberFormat="1" applyFont="1" applyFill="1" applyAlignment="1"/>
    <xf numFmtId="40" fontId="2" fillId="0" borderId="0" xfId="1" applyFont="1" applyFill="1" applyBorder="1" applyAlignment="1"/>
    <xf numFmtId="49" fontId="2" fillId="0" borderId="0" xfId="0" applyNumberFormat="1" applyFont="1" applyFill="1" applyAlignment="1">
      <alignment horizontal="center"/>
    </xf>
    <xf numFmtId="39" fontId="2" fillId="0" borderId="0" xfId="0" quotePrefix="1" applyFont="1" applyFill="1" applyAlignment="1"/>
    <xf numFmtId="39" fontId="11" fillId="0" borderId="9" xfId="0" applyFont="1" applyFill="1" applyBorder="1" applyAlignment="1"/>
    <xf numFmtId="39" fontId="2" fillId="0" borderId="9" xfId="0" applyFont="1" applyFill="1" applyBorder="1" applyAlignment="1"/>
    <xf numFmtId="166" fontId="2" fillId="0" borderId="9" xfId="0" applyNumberFormat="1" applyFont="1" applyFill="1" applyBorder="1" applyAlignment="1"/>
    <xf numFmtId="49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/>
    <xf numFmtId="164" fontId="2" fillId="0" borderId="8" xfId="0" applyNumberFormat="1" applyFont="1" applyFill="1" applyBorder="1" applyAlignment="1">
      <alignment horizontal="left"/>
    </xf>
    <xf numFmtId="173" fontId="2" fillId="0" borderId="0" xfId="0" applyNumberFormat="1" applyFont="1" applyFill="1" applyBorder="1" applyAlignment="1">
      <alignment horizontal="left"/>
    </xf>
    <xf numFmtId="40" fontId="2" fillId="0" borderId="10" xfId="1" applyFont="1" applyFill="1" applyBorder="1" applyAlignment="1"/>
    <xf numFmtId="49" fontId="8" fillId="0" borderId="0" xfId="0" quotePrefix="1" applyNumberFormat="1" applyFont="1" applyFill="1" applyBorder="1" applyAlignment="1">
      <alignment horizontal="center"/>
    </xf>
    <xf numFmtId="164" fontId="8" fillId="0" borderId="0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/>
    <xf numFmtId="164" fontId="2" fillId="0" borderId="0" xfId="2" applyNumberFormat="1" applyFont="1" applyFill="1" applyAlignment="1"/>
    <xf numFmtId="164" fontId="2" fillId="0" borderId="4" xfId="2" applyNumberFormat="1" applyFont="1" applyFill="1" applyBorder="1" applyAlignment="1"/>
    <xf numFmtId="164" fontId="2" fillId="0" borderId="0" xfId="2" applyNumberFormat="1" applyFont="1" applyFill="1" applyAlignment="1">
      <alignment horizontal="center"/>
    </xf>
    <xf numFmtId="164" fontId="2" fillId="0" borderId="5" xfId="2" applyNumberFormat="1" applyFont="1" applyFill="1" applyBorder="1" applyAlignment="1"/>
    <xf numFmtId="164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Alignment="1">
      <alignment horizontal="centerContinuous"/>
    </xf>
    <xf numFmtId="164" fontId="2" fillId="0" borderId="3" xfId="0" applyNumberFormat="1" applyFont="1" applyFill="1" applyBorder="1" applyAlignment="1"/>
    <xf numFmtId="169" fontId="2" fillId="0" borderId="0" xfId="2" applyNumberFormat="1" applyFont="1" applyFill="1" applyAlignment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40" fontId="12" fillId="0" borderId="0" xfId="1" applyFont="1" applyFill="1" applyAlignment="1"/>
    <xf numFmtId="40" fontId="11" fillId="0" borderId="0" xfId="1" applyFont="1" applyFill="1" applyAlignment="1"/>
    <xf numFmtId="0" fontId="2" fillId="0" borderId="0" xfId="0" applyNumberFormat="1" applyFont="1" applyFill="1" applyAlignment="1">
      <alignment horizontal="left"/>
    </xf>
    <xf numFmtId="164" fontId="2" fillId="0" borderId="8" xfId="1" applyNumberFormat="1" applyFont="1" applyFill="1" applyBorder="1" applyAlignment="1">
      <alignment horizontal="right"/>
    </xf>
    <xf numFmtId="164" fontId="11" fillId="0" borderId="0" xfId="1" applyNumberFormat="1" applyFont="1" applyFill="1" applyAlignment="1">
      <alignment horizontal="right"/>
    </xf>
    <xf numFmtId="169" fontId="11" fillId="0" borderId="0" xfId="1" applyNumberFormat="1" applyFont="1" applyFill="1" applyAlignment="1"/>
    <xf numFmtId="164" fontId="11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Alignment="1">
      <alignment horizontal="right"/>
    </xf>
    <xf numFmtId="1" fontId="14" fillId="0" borderId="0" xfId="0" applyNumberFormat="1" applyFont="1" applyFill="1" applyAlignment="1"/>
    <xf numFmtId="169" fontId="14" fillId="0" borderId="0" xfId="1" applyNumberFormat="1" applyFont="1" applyFill="1" applyAlignment="1"/>
    <xf numFmtId="164" fontId="1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Alignment="1"/>
    <xf numFmtId="39" fontId="8" fillId="0" borderId="3" xfId="0" applyFont="1" applyFill="1" applyBorder="1" applyAlignment="1">
      <alignment horizontal="center"/>
    </xf>
    <xf numFmtId="39" fontId="15" fillId="0" borderId="0" xfId="0" applyFont="1" applyFill="1" applyAlignment="1"/>
    <xf numFmtId="164" fontId="2" fillId="0" borderId="4" xfId="2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/>
    <xf numFmtId="0" fontId="15" fillId="0" borderId="0" xfId="0" applyNumberFormat="1" applyFont="1" applyFill="1" applyAlignment="1"/>
    <xf numFmtId="164" fontId="8" fillId="0" borderId="3" xfId="2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74" fontId="12" fillId="0" borderId="0" xfId="0" applyNumberFormat="1" applyFont="1" applyFill="1" applyAlignment="1">
      <alignment horizontal="center"/>
    </xf>
    <xf numFmtId="164" fontId="2" fillId="0" borderId="0" xfId="0" applyNumberFormat="1" applyFont="1" applyAlignment="1"/>
    <xf numFmtId="49" fontId="1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39" fontId="12" fillId="0" borderId="0" xfId="0" applyFont="1" applyAlignment="1">
      <alignment horizontal="center"/>
    </xf>
    <xf numFmtId="164" fontId="2" fillId="0" borderId="0" xfId="2" applyNumberFormat="1" applyFont="1" applyAlignment="1">
      <alignment horizontal="right"/>
    </xf>
    <xf numFmtId="164" fontId="2" fillId="0" borderId="0" xfId="2" applyNumberFormat="1" applyFont="1" applyAlignment="1"/>
    <xf numFmtId="164" fontId="2" fillId="0" borderId="0" xfId="0" applyNumberFormat="1" applyFont="1" applyAlignment="1">
      <alignment horizontal="right"/>
    </xf>
    <xf numFmtId="39" fontId="2" fillId="0" borderId="0" xfId="0" applyFont="1" applyAlignment="1"/>
    <xf numFmtId="164" fontId="2" fillId="0" borderId="3" xfId="0" applyNumberFormat="1" applyFont="1" applyBorder="1" applyAlignment="1">
      <alignment horizontal="left"/>
    </xf>
    <xf numFmtId="164" fontId="2" fillId="0" borderId="4" xfId="2" applyNumberFormat="1" applyFont="1" applyBorder="1" applyAlignment="1"/>
    <xf numFmtId="164" fontId="15" fillId="0" borderId="0" xfId="2" applyNumberFormat="1" applyFont="1" applyAlignment="1"/>
    <xf numFmtId="164" fontId="2" fillId="0" borderId="3" xfId="0" applyNumberFormat="1" applyFont="1" applyBorder="1" applyAlignment="1"/>
    <xf numFmtId="164" fontId="2" fillId="0" borderId="3" xfId="2" applyNumberFormat="1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17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1" fontId="2" fillId="0" borderId="0" xfId="0" applyNumberFormat="1" applyFont="1" applyAlignment="1"/>
    <xf numFmtId="169" fontId="2" fillId="0" borderId="0" xfId="2" applyNumberFormat="1" applyFont="1" applyAlignment="1"/>
    <xf numFmtId="1" fontId="12" fillId="0" borderId="0" xfId="0" applyNumberFormat="1" applyFont="1" applyAlignment="1">
      <alignment horizontal="center"/>
    </xf>
    <xf numFmtId="164" fontId="2" fillId="0" borderId="4" xfId="2" applyNumberFormat="1" applyFont="1" applyBorder="1" applyAlignment="1">
      <alignment horizontal="right"/>
    </xf>
    <xf numFmtId="1" fontId="11" fillId="0" borderId="0" xfId="0" applyNumberFormat="1" applyFont="1" applyAlignment="1"/>
    <xf numFmtId="164" fontId="2" fillId="0" borderId="0" xfId="1" applyNumberFormat="1" applyFont="1" applyAlignment="1">
      <alignment horizontal="right"/>
    </xf>
    <xf numFmtId="169" fontId="2" fillId="0" borderId="0" xfId="1" applyNumberFormat="1" applyFont="1" applyAlignment="1"/>
    <xf numFmtId="164" fontId="2" fillId="0" borderId="3" xfId="1" applyNumberFormat="1" applyFont="1" applyBorder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175" fontId="12" fillId="0" borderId="0" xfId="1" applyNumberFormat="1" applyFont="1" applyAlignment="1">
      <alignment horizontal="center"/>
    </xf>
    <xf numFmtId="39" fontId="2" fillId="0" borderId="3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39" fontId="8" fillId="0" borderId="3" xfId="0" applyFont="1" applyFill="1" applyBorder="1" applyAlignment="1">
      <alignment horizontal="center"/>
    </xf>
    <xf numFmtId="49" fontId="8" fillId="0" borderId="3" xfId="0" quotePrefix="1" applyNumberFormat="1" applyFont="1" applyFill="1" applyBorder="1" applyAlignment="1">
      <alignment horizontal="center"/>
    </xf>
    <xf numFmtId="49" fontId="8" fillId="0" borderId="4" xfId="0" quotePrefix="1" applyNumberFormat="1" applyFont="1" applyFill="1" applyBorder="1" applyAlignment="1">
      <alignment horizontal="center"/>
    </xf>
  </cellXfs>
  <cellStyles count="12">
    <cellStyle name="Comma" xfId="1" builtinId="3"/>
    <cellStyle name="Comma 2" xfId="2"/>
    <cellStyle name="comma zerodec" xfId="3"/>
    <cellStyle name="Currency1" xfId="4"/>
    <cellStyle name="Dollar (zero dec)" xfId="5"/>
    <cellStyle name="Grey" xfId="6"/>
    <cellStyle name="Input [yellow]" xfId="7"/>
    <cellStyle name="no dec" xfId="8"/>
    <cellStyle name="Normal" xfId="0" builtinId="0"/>
    <cellStyle name="Normal - Style1" xfId="9"/>
    <cellStyle name="Percent [2]" xfId="10"/>
    <cellStyle name="Quantity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8" zoomScaleSheetLayoutView="68" workbookViewId="0"/>
  </sheetViews>
  <sheetFormatPr defaultColWidth="11.85546875" defaultRowHeight="15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3627" zoomScaleNormal="1" zoomScaleSheetLayoutView="6" workbookViewId="0"/>
  </sheetViews>
  <sheetFormatPr defaultColWidth="7" defaultRowHeight="1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Q103"/>
  <sheetViews>
    <sheetView showGridLines="0" tabSelected="1" view="pageBreakPreview" zoomScale="115" zoomScaleNormal="145" zoomScaleSheetLayoutView="115" workbookViewId="0"/>
  </sheetViews>
  <sheetFormatPr defaultColWidth="9.7109375" defaultRowHeight="21.95" customHeight="1" x14ac:dyDescent="0.2"/>
  <cols>
    <col min="1" max="1" width="1.7109375" style="67" customWidth="1"/>
    <col min="2" max="3" width="1.7109375" style="2" customWidth="1"/>
    <col min="4" max="4" width="20.7109375" style="2" customWidth="1"/>
    <col min="5" max="5" width="15.7109375" style="2" customWidth="1"/>
    <col min="6" max="6" width="1.7109375" style="11" customWidth="1"/>
    <col min="7" max="7" width="5.7109375" style="19" customWidth="1"/>
    <col min="8" max="8" width="1.28515625" style="19" customWidth="1"/>
    <col min="9" max="9" width="14.7109375" style="19" customWidth="1"/>
    <col min="10" max="10" width="1.28515625" style="19" customWidth="1"/>
    <col min="11" max="11" width="14.7109375" style="19" customWidth="1"/>
    <col min="12" max="12" width="1.28515625" style="11" customWidth="1"/>
    <col min="13" max="13" width="14.7109375" style="20" customWidth="1"/>
    <col min="14" max="14" width="1.28515625" style="11" customWidth="1"/>
    <col min="15" max="15" width="14.7109375" style="20" customWidth="1"/>
    <col min="16" max="16" width="0.85546875" style="2" customWidth="1"/>
    <col min="17" max="37" width="9.7109375" style="2"/>
    <col min="38" max="40" width="15.7109375" style="2" customWidth="1"/>
    <col min="41" max="58" width="9.7109375" style="2"/>
    <col min="59" max="63" width="10.7109375" style="2" customWidth="1"/>
    <col min="64" max="72" width="9.7109375" style="2"/>
    <col min="73" max="77" width="10.7109375" style="2" customWidth="1"/>
    <col min="78" max="16384" width="9.7109375" style="2"/>
  </cols>
  <sheetData>
    <row r="1" spans="1:17" ht="21.95" customHeight="1" x14ac:dyDescent="0.2">
      <c r="A1" s="6" t="s">
        <v>190</v>
      </c>
      <c r="B1" s="7"/>
      <c r="C1" s="7"/>
      <c r="D1" s="7"/>
      <c r="E1" s="7"/>
      <c r="F1" s="8"/>
      <c r="G1" s="9"/>
      <c r="H1" s="9"/>
      <c r="I1" s="9"/>
      <c r="J1" s="9"/>
      <c r="K1" s="9"/>
      <c r="L1" s="8"/>
      <c r="M1" s="10"/>
      <c r="N1" s="8"/>
      <c r="O1" s="10"/>
    </row>
    <row r="2" spans="1:17" ht="21.95" customHeight="1" x14ac:dyDescent="0.2">
      <c r="A2" s="6" t="s">
        <v>189</v>
      </c>
      <c r="B2" s="86"/>
      <c r="C2" s="86"/>
      <c r="D2" s="86"/>
      <c r="E2" s="86"/>
      <c r="F2" s="86"/>
      <c r="G2" s="87"/>
      <c r="H2" s="87"/>
      <c r="I2" s="87"/>
      <c r="J2" s="87"/>
      <c r="K2" s="87"/>
      <c r="L2" s="86"/>
      <c r="M2" s="86"/>
      <c r="N2" s="86"/>
      <c r="O2" s="86"/>
    </row>
    <row r="3" spans="1:17" ht="21.95" customHeight="1" x14ac:dyDescent="0.2">
      <c r="A3" s="6" t="s">
        <v>175</v>
      </c>
      <c r="B3" s="86"/>
      <c r="C3" s="86"/>
      <c r="D3" s="86"/>
      <c r="E3" s="86"/>
      <c r="F3" s="86"/>
      <c r="G3" s="87"/>
      <c r="H3" s="87"/>
      <c r="I3" s="87"/>
      <c r="J3" s="87"/>
      <c r="K3" s="87"/>
      <c r="L3" s="86"/>
      <c r="M3" s="86"/>
      <c r="N3" s="86"/>
      <c r="O3" s="86"/>
    </row>
    <row r="4" spans="1:17" ht="21.95" customHeight="1" x14ac:dyDescent="0.2">
      <c r="A4" s="2"/>
      <c r="B4" s="12"/>
      <c r="C4" s="12"/>
      <c r="D4" s="12"/>
      <c r="E4" s="12"/>
      <c r="F4" s="12"/>
      <c r="G4" s="13"/>
      <c r="H4" s="13"/>
      <c r="I4" s="13"/>
      <c r="J4" s="13"/>
      <c r="K4" s="13"/>
      <c r="L4" s="12"/>
      <c r="M4" s="3"/>
      <c r="N4" s="88"/>
      <c r="O4" s="3" t="s">
        <v>12</v>
      </c>
    </row>
    <row r="5" spans="1:17" ht="21.95" customHeight="1" x14ac:dyDescent="0.2">
      <c r="A5" s="2"/>
      <c r="B5" s="12"/>
      <c r="C5" s="12"/>
      <c r="D5" s="12"/>
      <c r="E5" s="12"/>
      <c r="F5" s="12"/>
      <c r="G5" s="13"/>
      <c r="H5" s="13"/>
      <c r="I5" s="164" t="s">
        <v>164</v>
      </c>
      <c r="J5" s="164"/>
      <c r="K5" s="164"/>
      <c r="L5" s="2"/>
      <c r="M5" s="163" t="s">
        <v>123</v>
      </c>
      <c r="N5" s="163"/>
      <c r="O5" s="163"/>
    </row>
    <row r="6" spans="1:17" ht="21.95" customHeight="1" x14ac:dyDescent="0.2">
      <c r="A6" s="2"/>
      <c r="G6" s="135" t="s">
        <v>8</v>
      </c>
      <c r="H6" s="1"/>
      <c r="I6" s="14" t="s">
        <v>176</v>
      </c>
      <c r="J6" s="1"/>
      <c r="K6" s="14">
        <v>2019</v>
      </c>
      <c r="L6" s="15"/>
      <c r="M6" s="14" t="s">
        <v>176</v>
      </c>
      <c r="N6" s="16"/>
      <c r="O6" s="14">
        <v>2019</v>
      </c>
    </row>
    <row r="7" spans="1:17" ht="21.95" customHeight="1" x14ac:dyDescent="0.2">
      <c r="A7" s="6" t="s">
        <v>13</v>
      </c>
      <c r="G7" s="1"/>
      <c r="H7" s="1"/>
      <c r="I7" s="1"/>
      <c r="J7" s="1"/>
      <c r="K7" s="1"/>
      <c r="M7" s="89"/>
      <c r="O7" s="89"/>
    </row>
    <row r="8" spans="1:17" ht="21.95" customHeight="1" x14ac:dyDescent="0.2">
      <c r="A8" s="6" t="s">
        <v>14</v>
      </c>
      <c r="E8" s="21"/>
      <c r="F8" s="21"/>
      <c r="L8" s="21"/>
      <c r="M8" s="21"/>
      <c r="N8" s="21"/>
      <c r="O8" s="21"/>
      <c r="P8" s="21"/>
      <c r="Q8" s="21"/>
    </row>
    <row r="9" spans="1:17" ht="21.95" customHeight="1" x14ac:dyDescent="0.2">
      <c r="A9" s="2" t="s">
        <v>31</v>
      </c>
      <c r="E9" s="21"/>
      <c r="F9" s="21"/>
      <c r="G9" s="19" t="s">
        <v>76</v>
      </c>
      <c r="I9" s="137">
        <v>47203037</v>
      </c>
      <c r="J9" s="138"/>
      <c r="K9" s="137">
        <v>236231093</v>
      </c>
      <c r="L9" s="139"/>
      <c r="M9" s="137">
        <v>33966250</v>
      </c>
      <c r="N9" s="24"/>
      <c r="O9" s="22">
        <v>233949416</v>
      </c>
      <c r="P9" s="90"/>
    </row>
    <row r="10" spans="1:17" ht="21.95" customHeight="1" x14ac:dyDescent="0.2">
      <c r="A10" s="2" t="s">
        <v>113</v>
      </c>
      <c r="E10" s="21"/>
      <c r="F10" s="21"/>
      <c r="G10" s="19" t="s">
        <v>109</v>
      </c>
      <c r="I10" s="137">
        <v>0</v>
      </c>
      <c r="J10" s="140"/>
      <c r="K10" s="137">
        <v>730197678</v>
      </c>
      <c r="L10" s="139"/>
      <c r="M10" s="137">
        <v>0</v>
      </c>
      <c r="N10" s="24"/>
      <c r="O10" s="22">
        <v>730197678</v>
      </c>
      <c r="P10" s="90"/>
    </row>
    <row r="11" spans="1:17" ht="21.95" customHeight="1" x14ac:dyDescent="0.2">
      <c r="A11" s="2" t="s">
        <v>43</v>
      </c>
      <c r="E11" s="21"/>
      <c r="F11" s="21"/>
      <c r="G11" s="19" t="s">
        <v>108</v>
      </c>
      <c r="I11" s="137">
        <v>5153365</v>
      </c>
      <c r="J11" s="138"/>
      <c r="K11" s="137">
        <v>35040791</v>
      </c>
      <c r="L11" s="139"/>
      <c r="M11" s="137">
        <v>5603340</v>
      </c>
      <c r="N11" s="24"/>
      <c r="O11" s="22">
        <v>35510240</v>
      </c>
      <c r="P11" s="90"/>
    </row>
    <row r="12" spans="1:17" s="44" customFormat="1" ht="21.95" customHeight="1" x14ac:dyDescent="0.2">
      <c r="A12" s="44" t="s">
        <v>80</v>
      </c>
      <c r="E12" s="21"/>
      <c r="F12" s="21"/>
      <c r="G12" s="30">
        <v>10</v>
      </c>
      <c r="H12" s="30"/>
      <c r="I12" s="137">
        <v>816410073</v>
      </c>
      <c r="J12" s="140"/>
      <c r="K12" s="137">
        <v>877543616</v>
      </c>
      <c r="L12" s="139"/>
      <c r="M12" s="137">
        <v>816410073</v>
      </c>
      <c r="N12" s="24"/>
      <c r="O12" s="22">
        <v>877543616</v>
      </c>
    </row>
    <row r="13" spans="1:17" ht="21.95" customHeight="1" x14ac:dyDescent="0.2">
      <c r="A13" s="2" t="s">
        <v>47</v>
      </c>
      <c r="E13" s="21"/>
      <c r="F13" s="21"/>
      <c r="G13" s="30">
        <v>11</v>
      </c>
      <c r="H13" s="30"/>
      <c r="I13" s="137">
        <v>899537233</v>
      </c>
      <c r="J13" s="140"/>
      <c r="K13" s="137">
        <v>940335502</v>
      </c>
      <c r="L13" s="139"/>
      <c r="M13" s="137">
        <v>899537233</v>
      </c>
      <c r="N13" s="24"/>
      <c r="O13" s="22">
        <v>940335502</v>
      </c>
      <c r="P13" s="90"/>
    </row>
    <row r="14" spans="1:17" ht="21.95" customHeight="1" x14ac:dyDescent="0.2">
      <c r="A14" s="2" t="s">
        <v>41</v>
      </c>
      <c r="E14" s="21"/>
      <c r="F14" s="21"/>
      <c r="G14" s="30">
        <v>12</v>
      </c>
      <c r="H14" s="30"/>
      <c r="I14" s="137">
        <v>53422793</v>
      </c>
      <c r="J14" s="140"/>
      <c r="K14" s="137">
        <v>70001784</v>
      </c>
      <c r="L14" s="139"/>
      <c r="M14" s="137">
        <v>53422793</v>
      </c>
      <c r="N14" s="24"/>
      <c r="O14" s="22">
        <v>70001784</v>
      </c>
      <c r="P14" s="90"/>
    </row>
    <row r="15" spans="1:17" ht="21.95" customHeight="1" x14ac:dyDescent="0.2">
      <c r="A15" s="2" t="s">
        <v>68</v>
      </c>
      <c r="E15" s="21"/>
      <c r="F15" s="21"/>
      <c r="G15" s="30">
        <v>13</v>
      </c>
      <c r="H15" s="30"/>
      <c r="I15" s="137">
        <v>83871594</v>
      </c>
      <c r="J15" s="140"/>
      <c r="K15" s="137">
        <v>95485732</v>
      </c>
      <c r="L15" s="139"/>
      <c r="M15" s="137">
        <v>83871594</v>
      </c>
      <c r="N15" s="24"/>
      <c r="O15" s="22">
        <v>95485732</v>
      </c>
      <c r="P15" s="90"/>
    </row>
    <row r="16" spans="1:17" ht="21.95" customHeight="1" x14ac:dyDescent="0.2">
      <c r="A16" s="2" t="s">
        <v>9</v>
      </c>
      <c r="E16" s="21"/>
      <c r="F16" s="21"/>
      <c r="G16" s="30"/>
      <c r="H16" s="30"/>
      <c r="I16" s="137">
        <v>3238518</v>
      </c>
      <c r="J16" s="140"/>
      <c r="K16" s="137">
        <v>8763574</v>
      </c>
      <c r="L16" s="139"/>
      <c r="M16" s="137">
        <v>3047777</v>
      </c>
      <c r="N16" s="24"/>
      <c r="O16" s="108">
        <v>8566351</v>
      </c>
      <c r="P16" s="20"/>
    </row>
    <row r="17" spans="1:16" ht="21.95" customHeight="1" x14ac:dyDescent="0.2">
      <c r="A17" s="6" t="s">
        <v>15</v>
      </c>
      <c r="E17" s="21"/>
      <c r="F17" s="21"/>
      <c r="I17" s="107">
        <f>SUM(I9:I16)</f>
        <v>1908836613</v>
      </c>
      <c r="K17" s="107">
        <f>SUM(K9:K16)</f>
        <v>2993599770</v>
      </c>
      <c r="L17" s="23"/>
      <c r="M17" s="107">
        <f>SUM(M9:M16)</f>
        <v>1895859060</v>
      </c>
      <c r="N17" s="24"/>
      <c r="O17" s="107">
        <f>SUM(O9:O16)</f>
        <v>2991590319</v>
      </c>
      <c r="P17" s="20"/>
    </row>
    <row r="18" spans="1:16" ht="21.95" customHeight="1" x14ac:dyDescent="0.2">
      <c r="A18" s="6" t="s">
        <v>16</v>
      </c>
      <c r="E18" s="21"/>
      <c r="F18" s="21"/>
      <c r="I18" s="106"/>
      <c r="K18" s="106"/>
      <c r="L18" s="23"/>
      <c r="M18" s="106"/>
      <c r="N18" s="24"/>
      <c r="O18" s="106"/>
      <c r="P18" s="20"/>
    </row>
    <row r="19" spans="1:16" ht="21.95" customHeight="1" x14ac:dyDescent="0.2">
      <c r="A19" s="2" t="s">
        <v>42</v>
      </c>
      <c r="E19" s="21"/>
      <c r="F19" s="21"/>
      <c r="G19" s="19" t="s">
        <v>187</v>
      </c>
      <c r="I19" s="137">
        <v>75494444</v>
      </c>
      <c r="J19" s="138"/>
      <c r="K19" s="137">
        <v>46738345</v>
      </c>
      <c r="L19" s="139"/>
      <c r="M19" s="137">
        <v>75494444</v>
      </c>
      <c r="N19" s="24"/>
      <c r="O19" s="106">
        <v>46738345</v>
      </c>
      <c r="P19" s="20"/>
    </row>
    <row r="20" spans="1:16" ht="21.95" customHeight="1" x14ac:dyDescent="0.2">
      <c r="A20" s="67" t="s">
        <v>114</v>
      </c>
      <c r="E20" s="21"/>
      <c r="F20" s="21"/>
      <c r="G20" s="30" t="s">
        <v>110</v>
      </c>
      <c r="H20" s="30"/>
      <c r="I20" s="137">
        <v>417649451</v>
      </c>
      <c r="J20" s="138"/>
      <c r="K20" s="137">
        <v>321727654</v>
      </c>
      <c r="L20" s="139"/>
      <c r="M20" s="137">
        <v>417649451</v>
      </c>
      <c r="N20" s="24"/>
      <c r="O20" s="106">
        <v>321727654</v>
      </c>
      <c r="P20" s="20"/>
    </row>
    <row r="21" spans="1:16" ht="21.95" customHeight="1" x14ac:dyDescent="0.2">
      <c r="A21" s="2" t="s">
        <v>95</v>
      </c>
      <c r="E21" s="21"/>
      <c r="F21" s="21"/>
      <c r="G21" s="30">
        <v>11</v>
      </c>
      <c r="H21" s="30"/>
      <c r="I21" s="137">
        <v>52346270</v>
      </c>
      <c r="J21" s="140"/>
      <c r="K21" s="137">
        <v>40809987</v>
      </c>
      <c r="L21" s="139"/>
      <c r="M21" s="137">
        <v>52346270</v>
      </c>
      <c r="N21" s="24"/>
      <c r="O21" s="64">
        <v>40809987</v>
      </c>
      <c r="P21" s="20"/>
    </row>
    <row r="22" spans="1:16" ht="21.95" customHeight="1" x14ac:dyDescent="0.2">
      <c r="A22" s="2" t="s">
        <v>38</v>
      </c>
      <c r="E22" s="21"/>
      <c r="F22" s="21"/>
      <c r="I22" s="141"/>
      <c r="J22" s="140"/>
      <c r="K22" s="141"/>
      <c r="L22" s="139"/>
      <c r="M22" s="141"/>
      <c r="N22" s="24"/>
      <c r="O22" s="106"/>
      <c r="P22" s="20"/>
    </row>
    <row r="23" spans="1:16" ht="21.95" customHeight="1" x14ac:dyDescent="0.2">
      <c r="A23" s="2"/>
      <c r="B23" s="67" t="s">
        <v>10</v>
      </c>
      <c r="E23" s="21"/>
      <c r="F23" s="21"/>
      <c r="G23" s="30">
        <v>12</v>
      </c>
      <c r="H23" s="30"/>
      <c r="I23" s="137">
        <v>46513674</v>
      </c>
      <c r="J23" s="140"/>
      <c r="K23" s="137">
        <v>43802690</v>
      </c>
      <c r="L23" s="139"/>
      <c r="M23" s="137">
        <v>46513674</v>
      </c>
      <c r="N23" s="24"/>
      <c r="O23" s="106">
        <v>43802690</v>
      </c>
      <c r="P23" s="20"/>
    </row>
    <row r="24" spans="1:16" ht="21.95" customHeight="1" x14ac:dyDescent="0.2">
      <c r="A24" s="2" t="s">
        <v>11</v>
      </c>
      <c r="E24" s="21"/>
      <c r="F24" s="21"/>
      <c r="I24" s="142"/>
      <c r="J24" s="140"/>
      <c r="K24" s="142"/>
      <c r="L24" s="139"/>
      <c r="M24" s="142"/>
      <c r="N24" s="24"/>
      <c r="O24" s="106"/>
      <c r="P24" s="20"/>
    </row>
    <row r="25" spans="1:16" ht="21.95" customHeight="1" x14ac:dyDescent="0.2">
      <c r="A25" s="2"/>
      <c r="B25" s="67" t="s">
        <v>10</v>
      </c>
      <c r="E25" s="21"/>
      <c r="F25" s="21"/>
      <c r="G25" s="30">
        <v>13</v>
      </c>
      <c r="H25" s="30"/>
      <c r="I25" s="137">
        <v>19659184</v>
      </c>
      <c r="J25" s="140"/>
      <c r="K25" s="137">
        <v>19974246</v>
      </c>
      <c r="L25" s="139"/>
      <c r="M25" s="137">
        <v>19659184</v>
      </c>
      <c r="N25" s="24"/>
      <c r="O25" s="106">
        <v>19974246</v>
      </c>
      <c r="P25" s="20"/>
    </row>
    <row r="26" spans="1:16" ht="21.95" customHeight="1" x14ac:dyDescent="0.2">
      <c r="A26" s="2" t="s">
        <v>191</v>
      </c>
      <c r="B26" s="67"/>
      <c r="E26" s="21"/>
      <c r="F26" s="21"/>
      <c r="G26" s="30">
        <v>17</v>
      </c>
      <c r="H26" s="30"/>
      <c r="I26" s="137">
        <v>0</v>
      </c>
      <c r="J26" s="140"/>
      <c r="K26" s="142">
        <v>0</v>
      </c>
      <c r="L26" s="139"/>
      <c r="M26" s="137">
        <v>19999970</v>
      </c>
      <c r="N26" s="24"/>
      <c r="O26" s="106">
        <v>4999970</v>
      </c>
      <c r="P26" s="20"/>
    </row>
    <row r="27" spans="1:16" ht="21.95" customHeight="1" x14ac:dyDescent="0.2">
      <c r="A27" s="2" t="s">
        <v>99</v>
      </c>
      <c r="E27" s="21"/>
      <c r="F27" s="21"/>
      <c r="G27" s="30"/>
      <c r="H27" s="30"/>
      <c r="I27" s="137">
        <v>2141125</v>
      </c>
      <c r="J27" s="140"/>
      <c r="K27" s="137">
        <v>2141125</v>
      </c>
      <c r="L27" s="139"/>
      <c r="M27" s="137">
        <v>2141125</v>
      </c>
      <c r="N27" s="24"/>
      <c r="O27" s="22">
        <v>2141125</v>
      </c>
      <c r="P27" s="90"/>
    </row>
    <row r="28" spans="1:16" ht="21.95" customHeight="1" x14ac:dyDescent="0.2">
      <c r="A28" s="2" t="s">
        <v>44</v>
      </c>
      <c r="E28" s="21"/>
      <c r="F28" s="21"/>
      <c r="G28" s="30">
        <v>18</v>
      </c>
      <c r="H28" s="30"/>
      <c r="I28" s="137">
        <v>12610320</v>
      </c>
      <c r="J28" s="140"/>
      <c r="K28" s="137">
        <v>26199313</v>
      </c>
      <c r="L28" s="139"/>
      <c r="M28" s="137">
        <v>12278359</v>
      </c>
      <c r="N28" s="24"/>
      <c r="O28" s="106">
        <v>25764652</v>
      </c>
      <c r="P28" s="20"/>
    </row>
    <row r="29" spans="1:16" ht="21.95" customHeight="1" x14ac:dyDescent="0.2">
      <c r="A29" s="130" t="s">
        <v>180</v>
      </c>
      <c r="E29" s="21"/>
      <c r="F29" s="21"/>
      <c r="G29" s="30">
        <v>24</v>
      </c>
      <c r="H29" s="30"/>
      <c r="I29" s="137">
        <v>20655301</v>
      </c>
      <c r="J29" s="140"/>
      <c r="K29" s="142">
        <v>0</v>
      </c>
      <c r="L29" s="139"/>
      <c r="M29" s="137">
        <v>18425142</v>
      </c>
      <c r="N29" s="24"/>
      <c r="O29" s="106">
        <v>0</v>
      </c>
      <c r="P29" s="20"/>
    </row>
    <row r="30" spans="1:16" ht="21.95" customHeight="1" x14ac:dyDescent="0.2">
      <c r="A30" s="2" t="s">
        <v>45</v>
      </c>
      <c r="E30" s="21"/>
      <c r="F30" s="21"/>
      <c r="G30" s="30">
        <v>19</v>
      </c>
      <c r="H30" s="30"/>
      <c r="I30" s="137">
        <v>28855712</v>
      </c>
      <c r="J30" s="140"/>
      <c r="K30" s="137">
        <v>7062668</v>
      </c>
      <c r="L30" s="139"/>
      <c r="M30" s="137">
        <v>28301728</v>
      </c>
      <c r="N30" s="24"/>
      <c r="O30" s="106">
        <v>7062668</v>
      </c>
      <c r="P30" s="20"/>
    </row>
    <row r="31" spans="1:16" ht="21.95" customHeight="1" x14ac:dyDescent="0.2">
      <c r="A31" s="2" t="s">
        <v>69</v>
      </c>
      <c r="E31" s="21"/>
      <c r="F31" s="21"/>
      <c r="G31" s="136">
        <v>20.100000000000001</v>
      </c>
      <c r="H31" s="30"/>
      <c r="I31" s="137">
        <v>60022151</v>
      </c>
      <c r="J31" s="140"/>
      <c r="K31" s="137">
        <v>48689512</v>
      </c>
      <c r="L31" s="139"/>
      <c r="M31" s="137">
        <v>59934434</v>
      </c>
      <c r="N31" s="24"/>
      <c r="O31" s="106">
        <v>48643179</v>
      </c>
      <c r="P31" s="20"/>
    </row>
    <row r="32" spans="1:16" ht="21.95" customHeight="1" x14ac:dyDescent="0.2">
      <c r="A32" s="6" t="s">
        <v>17</v>
      </c>
      <c r="E32" s="21"/>
      <c r="F32" s="21"/>
      <c r="I32" s="107">
        <f>SUM(I19:I31)</f>
        <v>735947632</v>
      </c>
      <c r="K32" s="107">
        <f>SUM(K19:K31)</f>
        <v>557145540</v>
      </c>
      <c r="L32" s="23"/>
      <c r="M32" s="107">
        <f>SUM(M19:M31)</f>
        <v>752743781</v>
      </c>
      <c r="N32" s="24"/>
      <c r="O32" s="107">
        <f>SUM(O19:O31)</f>
        <v>561664516</v>
      </c>
      <c r="P32" s="20"/>
    </row>
    <row r="33" spans="1:16" ht="21.95" customHeight="1" thickBot="1" x14ac:dyDescent="0.25">
      <c r="A33" s="6" t="s">
        <v>18</v>
      </c>
      <c r="E33" s="21"/>
      <c r="F33" s="21"/>
      <c r="I33" s="109">
        <f>I17+I32</f>
        <v>2644784245</v>
      </c>
      <c r="K33" s="109">
        <f>K17+K32</f>
        <v>3550745310</v>
      </c>
      <c r="L33" s="23"/>
      <c r="M33" s="109">
        <f>M17+M32</f>
        <v>2648602841</v>
      </c>
      <c r="N33" s="24"/>
      <c r="O33" s="109">
        <f>O17+O32</f>
        <v>3553254835</v>
      </c>
      <c r="P33" s="91"/>
    </row>
    <row r="34" spans="1:16" ht="21.95" customHeight="1" thickTop="1" x14ac:dyDescent="0.2">
      <c r="A34" s="2"/>
    </row>
    <row r="35" spans="1:16" ht="21.95" customHeight="1" x14ac:dyDescent="0.2">
      <c r="A35" s="2" t="s">
        <v>7</v>
      </c>
      <c r="F35" s="2"/>
    </row>
    <row r="36" spans="1:16" ht="21.95" customHeight="1" x14ac:dyDescent="0.2">
      <c r="A36" s="6" t="s">
        <v>190</v>
      </c>
      <c r="B36" s="7"/>
      <c r="C36" s="7"/>
      <c r="D36" s="7"/>
      <c r="E36" s="7"/>
      <c r="F36" s="8"/>
    </row>
    <row r="37" spans="1:16" ht="21.95" customHeight="1" x14ac:dyDescent="0.2">
      <c r="A37" s="6" t="s">
        <v>192</v>
      </c>
      <c r="B37" s="86"/>
      <c r="C37" s="86"/>
      <c r="D37" s="86"/>
      <c r="E37" s="86"/>
      <c r="F37" s="86"/>
      <c r="G37" s="87"/>
      <c r="H37" s="87"/>
      <c r="I37" s="87"/>
      <c r="J37" s="87"/>
      <c r="K37" s="87"/>
      <c r="L37" s="86"/>
      <c r="N37" s="86"/>
      <c r="O37" s="86"/>
    </row>
    <row r="38" spans="1:16" ht="21.95" customHeight="1" x14ac:dyDescent="0.2">
      <c r="A38" s="6" t="s">
        <v>175</v>
      </c>
      <c r="B38" s="86"/>
      <c r="C38" s="86"/>
      <c r="D38" s="86"/>
      <c r="E38" s="86"/>
      <c r="F38" s="86"/>
      <c r="G38" s="87"/>
      <c r="H38" s="87"/>
      <c r="I38" s="87"/>
      <c r="J38" s="87"/>
      <c r="K38" s="87"/>
      <c r="L38" s="86"/>
      <c r="M38" s="86"/>
      <c r="N38" s="86"/>
      <c r="O38" s="86"/>
    </row>
    <row r="39" spans="1:16" ht="21.95" customHeight="1" x14ac:dyDescent="0.2">
      <c r="A39" s="2"/>
      <c r="B39" s="12"/>
      <c r="C39" s="12"/>
      <c r="D39" s="12"/>
      <c r="E39" s="12"/>
      <c r="F39" s="12"/>
      <c r="G39" s="13"/>
      <c r="H39" s="13"/>
      <c r="I39" s="13"/>
      <c r="J39" s="13"/>
      <c r="K39" s="13"/>
      <c r="L39" s="12"/>
      <c r="M39" s="3"/>
      <c r="N39" s="88"/>
      <c r="O39" s="3" t="s">
        <v>12</v>
      </c>
    </row>
    <row r="40" spans="1:16" ht="21.95" customHeight="1" x14ac:dyDescent="0.2">
      <c r="A40" s="2"/>
      <c r="B40" s="12"/>
      <c r="C40" s="12"/>
      <c r="D40" s="12"/>
      <c r="E40" s="12"/>
      <c r="F40" s="12"/>
      <c r="G40" s="13"/>
      <c r="H40" s="13"/>
      <c r="I40" s="164" t="s">
        <v>164</v>
      </c>
      <c r="J40" s="164"/>
      <c r="K40" s="164"/>
      <c r="L40" s="2"/>
      <c r="M40" s="163" t="s">
        <v>123</v>
      </c>
      <c r="N40" s="163"/>
      <c r="O40" s="163"/>
    </row>
    <row r="41" spans="1:16" ht="21.95" customHeight="1" x14ac:dyDescent="0.2">
      <c r="A41" s="2"/>
      <c r="G41" s="135" t="s">
        <v>8</v>
      </c>
      <c r="H41" s="1"/>
      <c r="I41" s="14" t="s">
        <v>176</v>
      </c>
      <c r="J41" s="1"/>
      <c r="K41" s="14">
        <v>2019</v>
      </c>
      <c r="L41" s="15"/>
      <c r="M41" s="14" t="s">
        <v>176</v>
      </c>
      <c r="N41" s="16"/>
      <c r="O41" s="14">
        <v>2019</v>
      </c>
    </row>
    <row r="42" spans="1:16" ht="21.95" customHeight="1" x14ac:dyDescent="0.2">
      <c r="A42" s="6" t="s">
        <v>19</v>
      </c>
      <c r="D42" s="92"/>
      <c r="E42" s="92"/>
      <c r="F42" s="92"/>
      <c r="L42" s="92"/>
      <c r="M42" s="92"/>
      <c r="N42" s="92"/>
      <c r="O42" s="92"/>
    </row>
    <row r="43" spans="1:16" ht="21.95" customHeight="1" x14ac:dyDescent="0.2">
      <c r="A43" s="6" t="s">
        <v>20</v>
      </c>
      <c r="C43" s="6"/>
    </row>
    <row r="44" spans="1:16" ht="21.95" customHeight="1" x14ac:dyDescent="0.2">
      <c r="A44" s="2" t="s">
        <v>126</v>
      </c>
      <c r="C44" s="6"/>
      <c r="G44" s="2"/>
      <c r="H44" s="2"/>
      <c r="I44" s="2"/>
      <c r="J44" s="2"/>
      <c r="K44" s="2"/>
      <c r="L44" s="2"/>
      <c r="M44" s="2"/>
      <c r="N44" s="2"/>
      <c r="O44" s="2"/>
    </row>
    <row r="45" spans="1:16" ht="21.95" customHeight="1" x14ac:dyDescent="0.2">
      <c r="A45" s="2"/>
      <c r="B45" s="2" t="s">
        <v>127</v>
      </c>
      <c r="C45" s="6"/>
      <c r="G45" s="19" t="s">
        <v>48</v>
      </c>
      <c r="I45" s="137">
        <v>157915380</v>
      </c>
      <c r="J45" s="138"/>
      <c r="K45" s="137">
        <v>249763180</v>
      </c>
      <c r="L45" s="139"/>
      <c r="M45" s="137">
        <v>157915380</v>
      </c>
      <c r="N45" s="23"/>
      <c r="O45" s="114">
        <v>249763180</v>
      </c>
    </row>
    <row r="46" spans="1:16" ht="21.95" customHeight="1" x14ac:dyDescent="0.2">
      <c r="A46" s="2" t="s">
        <v>103</v>
      </c>
      <c r="I46" s="137">
        <v>2902323</v>
      </c>
      <c r="J46" s="138"/>
      <c r="K46" s="137">
        <v>795143</v>
      </c>
      <c r="L46" s="139"/>
      <c r="M46" s="137">
        <v>2748323</v>
      </c>
      <c r="N46" s="23"/>
      <c r="O46" s="114">
        <v>901643</v>
      </c>
    </row>
    <row r="47" spans="1:16" ht="21.95" customHeight="1" x14ac:dyDescent="0.2">
      <c r="A47" s="2" t="s">
        <v>162</v>
      </c>
      <c r="G47" s="19" t="s">
        <v>81</v>
      </c>
      <c r="I47" s="137">
        <v>0</v>
      </c>
      <c r="J47" s="138"/>
      <c r="K47" s="137">
        <v>0</v>
      </c>
      <c r="L47" s="139"/>
      <c r="M47" s="137">
        <v>54000000</v>
      </c>
      <c r="N47" s="23"/>
      <c r="O47" s="114">
        <v>66000000</v>
      </c>
    </row>
    <row r="48" spans="1:16" ht="21.95" customHeight="1" x14ac:dyDescent="0.2">
      <c r="A48" s="2" t="s">
        <v>96</v>
      </c>
      <c r="G48" s="19" t="s">
        <v>73</v>
      </c>
      <c r="I48" s="137">
        <v>865585585</v>
      </c>
      <c r="J48" s="138"/>
      <c r="K48" s="137">
        <v>847966955</v>
      </c>
      <c r="L48" s="139"/>
      <c r="M48" s="137">
        <v>865585585</v>
      </c>
      <c r="N48" s="23"/>
      <c r="O48" s="114">
        <v>847966955</v>
      </c>
    </row>
    <row r="49" spans="1:16" ht="21.95" customHeight="1" x14ac:dyDescent="0.2">
      <c r="A49" s="2" t="s">
        <v>82</v>
      </c>
      <c r="I49" s="2"/>
      <c r="K49" s="2"/>
      <c r="L49" s="2"/>
      <c r="M49" s="2"/>
      <c r="N49" s="24"/>
      <c r="O49" s="2"/>
    </row>
    <row r="50" spans="1:16" ht="21.95" customHeight="1" x14ac:dyDescent="0.2">
      <c r="A50" s="2" t="s">
        <v>184</v>
      </c>
      <c r="G50" s="19" t="s">
        <v>74</v>
      </c>
      <c r="I50" s="137">
        <v>5306114</v>
      </c>
      <c r="J50" s="138"/>
      <c r="K50" s="137">
        <v>72591933</v>
      </c>
      <c r="L50" s="139"/>
      <c r="M50" s="137">
        <v>5306114</v>
      </c>
      <c r="N50" s="23"/>
      <c r="O50" s="114">
        <v>72591933</v>
      </c>
    </row>
    <row r="51" spans="1:16" ht="21.95" customHeight="1" x14ac:dyDescent="0.2">
      <c r="A51" s="2" t="s">
        <v>194</v>
      </c>
      <c r="I51" s="137"/>
      <c r="J51" s="138"/>
      <c r="K51" s="137"/>
      <c r="L51" s="139"/>
      <c r="M51" s="137"/>
      <c r="N51" s="23"/>
      <c r="O51" s="114"/>
    </row>
    <row r="52" spans="1:16" ht="21.95" customHeight="1" x14ac:dyDescent="0.2">
      <c r="A52" s="2" t="s">
        <v>195</v>
      </c>
      <c r="G52" s="19" t="s">
        <v>78</v>
      </c>
      <c r="I52" s="143">
        <v>0</v>
      </c>
      <c r="J52" s="138"/>
      <c r="K52" s="137">
        <v>2191170</v>
      </c>
      <c r="L52" s="139"/>
      <c r="M52" s="137">
        <v>0</v>
      </c>
      <c r="N52" s="23"/>
      <c r="O52" s="115">
        <v>2191170</v>
      </c>
      <c r="P52" s="90"/>
    </row>
    <row r="53" spans="1:16" ht="21.95" customHeight="1" x14ac:dyDescent="0.2">
      <c r="A53" s="2" t="s">
        <v>193</v>
      </c>
      <c r="G53" s="19" t="s">
        <v>78</v>
      </c>
      <c r="I53" s="137">
        <v>5254558</v>
      </c>
      <c r="J53" s="138"/>
      <c r="K53" s="137">
        <v>0</v>
      </c>
      <c r="L53" s="139"/>
      <c r="M53" s="137">
        <v>4768541</v>
      </c>
      <c r="N53" s="23"/>
      <c r="O53" s="115">
        <v>0</v>
      </c>
      <c r="P53" s="90"/>
    </row>
    <row r="54" spans="1:16" ht="21.95" customHeight="1" x14ac:dyDescent="0.2">
      <c r="A54" s="2" t="s">
        <v>70</v>
      </c>
      <c r="D54" s="21"/>
      <c r="F54" s="21"/>
      <c r="I54" s="137">
        <v>17599461</v>
      </c>
      <c r="J54" s="138"/>
      <c r="K54" s="137">
        <v>15032650</v>
      </c>
      <c r="L54" s="139"/>
      <c r="M54" s="137">
        <v>13566815</v>
      </c>
      <c r="N54" s="23"/>
      <c r="O54" s="115">
        <v>10091732</v>
      </c>
      <c r="P54" s="90"/>
    </row>
    <row r="55" spans="1:16" ht="21.95" customHeight="1" x14ac:dyDescent="0.2">
      <c r="A55" s="2" t="s">
        <v>104</v>
      </c>
      <c r="D55" s="21"/>
      <c r="F55" s="21"/>
      <c r="G55" s="30"/>
      <c r="H55" s="30"/>
      <c r="I55" s="137">
        <v>0</v>
      </c>
      <c r="J55" s="140"/>
      <c r="K55" s="137">
        <v>29387341</v>
      </c>
      <c r="L55" s="139"/>
      <c r="M55" s="137">
        <v>0</v>
      </c>
      <c r="N55" s="23"/>
      <c r="O55" s="66">
        <v>29118320</v>
      </c>
      <c r="P55" s="90"/>
    </row>
    <row r="56" spans="1:16" ht="21.95" customHeight="1" x14ac:dyDescent="0.2">
      <c r="A56" s="2" t="s">
        <v>223</v>
      </c>
      <c r="D56" s="21"/>
      <c r="F56" s="21"/>
      <c r="G56" s="30">
        <v>25</v>
      </c>
      <c r="H56" s="30"/>
      <c r="I56" s="137">
        <v>64766620</v>
      </c>
      <c r="J56" s="140"/>
      <c r="K56" s="137">
        <v>0</v>
      </c>
      <c r="L56" s="139"/>
      <c r="M56" s="137">
        <v>64450184</v>
      </c>
      <c r="N56" s="23"/>
      <c r="O56" s="66">
        <v>0</v>
      </c>
      <c r="P56" s="90"/>
    </row>
    <row r="57" spans="1:16" ht="21.95" customHeight="1" x14ac:dyDescent="0.2">
      <c r="A57" s="2" t="s">
        <v>0</v>
      </c>
      <c r="E57" s="21"/>
      <c r="F57" s="21"/>
      <c r="G57" s="30"/>
      <c r="H57" s="30"/>
      <c r="I57" s="137">
        <v>32527150</v>
      </c>
      <c r="J57" s="140"/>
      <c r="K57" s="137">
        <v>70077836</v>
      </c>
      <c r="L57" s="139"/>
      <c r="M57" s="137">
        <v>31193010</v>
      </c>
      <c r="N57" s="23"/>
      <c r="O57" s="64">
        <v>68291825</v>
      </c>
      <c r="P57" s="90"/>
    </row>
    <row r="58" spans="1:16" ht="21.95" customHeight="1" x14ac:dyDescent="0.2">
      <c r="A58" s="6" t="s">
        <v>21</v>
      </c>
      <c r="E58" s="21"/>
      <c r="F58" s="21"/>
      <c r="I58" s="131">
        <f>SUM(I45:I57)</f>
        <v>1151857191</v>
      </c>
      <c r="K58" s="131">
        <f>SUM(K45:K57)</f>
        <v>1287806208</v>
      </c>
      <c r="L58" s="23"/>
      <c r="M58" s="131">
        <f>SUM(M45:M57)</f>
        <v>1199533952</v>
      </c>
      <c r="N58" s="24"/>
      <c r="O58" s="131">
        <f>SUM(O45:O57)</f>
        <v>1346916758</v>
      </c>
      <c r="P58" s="90"/>
    </row>
    <row r="59" spans="1:16" ht="21.95" customHeight="1" x14ac:dyDescent="0.2">
      <c r="A59" s="6" t="s">
        <v>71</v>
      </c>
      <c r="E59" s="21"/>
      <c r="F59" s="21"/>
      <c r="I59" s="66"/>
      <c r="K59" s="66"/>
      <c r="L59" s="23"/>
      <c r="M59" s="66"/>
      <c r="N59" s="24"/>
      <c r="O59" s="66"/>
      <c r="P59" s="90"/>
    </row>
    <row r="60" spans="1:16" ht="21.95" customHeight="1" x14ac:dyDescent="0.2">
      <c r="A60" s="2" t="s">
        <v>97</v>
      </c>
      <c r="F60" s="21"/>
      <c r="G60" s="19" t="s">
        <v>73</v>
      </c>
      <c r="I60" s="137">
        <v>389738459</v>
      </c>
      <c r="J60" s="138"/>
      <c r="K60" s="137">
        <v>1100908547</v>
      </c>
      <c r="L60" s="139"/>
      <c r="M60" s="137">
        <v>389738459</v>
      </c>
      <c r="N60" s="139"/>
      <c r="O60" s="137">
        <v>1100908547</v>
      </c>
      <c r="P60" s="90"/>
    </row>
    <row r="61" spans="1:16" ht="21.95" customHeight="1" x14ac:dyDescent="0.2">
      <c r="A61" s="2" t="s">
        <v>185</v>
      </c>
      <c r="F61" s="21"/>
      <c r="G61" s="2"/>
      <c r="H61" s="2"/>
      <c r="I61" s="137"/>
      <c r="J61" s="144"/>
      <c r="K61" s="144"/>
      <c r="L61" s="144"/>
      <c r="M61" s="144"/>
      <c r="N61" s="144"/>
      <c r="O61" s="144"/>
      <c r="P61" s="90"/>
    </row>
    <row r="62" spans="1:16" ht="21.95" customHeight="1" x14ac:dyDescent="0.2">
      <c r="A62" s="2" t="s">
        <v>119</v>
      </c>
      <c r="F62" s="21"/>
      <c r="G62" s="19" t="s">
        <v>74</v>
      </c>
      <c r="I62" s="137">
        <v>0</v>
      </c>
      <c r="J62" s="138"/>
      <c r="K62" s="137">
        <v>5306114</v>
      </c>
      <c r="L62" s="139"/>
      <c r="M62" s="137">
        <v>0</v>
      </c>
      <c r="N62" s="139"/>
      <c r="O62" s="137">
        <v>5306114</v>
      </c>
      <c r="P62" s="90"/>
    </row>
    <row r="63" spans="1:16" ht="21.95" customHeight="1" x14ac:dyDescent="0.2">
      <c r="A63" s="2" t="s">
        <v>209</v>
      </c>
      <c r="E63" s="21"/>
      <c r="F63" s="21"/>
      <c r="I63" s="137"/>
      <c r="J63" s="138"/>
      <c r="K63" s="141"/>
      <c r="L63" s="139"/>
      <c r="M63" s="141"/>
      <c r="N63" s="139"/>
      <c r="O63" s="141"/>
      <c r="P63" s="90"/>
    </row>
    <row r="64" spans="1:16" ht="21.95" customHeight="1" x14ac:dyDescent="0.2">
      <c r="A64" s="2" t="s">
        <v>119</v>
      </c>
      <c r="E64" s="21"/>
      <c r="F64" s="21"/>
      <c r="G64" s="19" t="s">
        <v>78</v>
      </c>
      <c r="I64" s="137">
        <v>0</v>
      </c>
      <c r="J64" s="138"/>
      <c r="K64" s="137">
        <v>2898179</v>
      </c>
      <c r="L64" s="139"/>
      <c r="M64" s="137">
        <v>0</v>
      </c>
      <c r="N64" s="139"/>
      <c r="O64" s="137">
        <v>2898179</v>
      </c>
      <c r="P64" s="90"/>
    </row>
    <row r="65" spans="1:16" ht="21.95" customHeight="1" x14ac:dyDescent="0.2">
      <c r="A65" s="2" t="s">
        <v>210</v>
      </c>
      <c r="E65" s="21"/>
      <c r="F65" s="21"/>
      <c r="G65" s="19" t="s">
        <v>78</v>
      </c>
      <c r="I65" s="137">
        <v>11084015</v>
      </c>
      <c r="J65" s="138"/>
      <c r="K65" s="137">
        <v>0</v>
      </c>
      <c r="L65" s="139"/>
      <c r="M65" s="137">
        <v>9292562</v>
      </c>
      <c r="N65" s="139"/>
      <c r="O65" s="137">
        <v>0</v>
      </c>
      <c r="P65" s="90"/>
    </row>
    <row r="66" spans="1:16" ht="21.95" customHeight="1" x14ac:dyDescent="0.2">
      <c r="A66" s="2" t="s">
        <v>77</v>
      </c>
      <c r="E66" s="21"/>
      <c r="F66" s="21"/>
      <c r="G66" s="19" t="s">
        <v>159</v>
      </c>
      <c r="I66" s="137">
        <v>4655293</v>
      </c>
      <c r="J66" s="138"/>
      <c r="K66" s="137">
        <v>9646452</v>
      </c>
      <c r="L66" s="139"/>
      <c r="M66" s="137">
        <v>4250389</v>
      </c>
      <c r="N66" s="139"/>
      <c r="O66" s="137">
        <v>9335893</v>
      </c>
      <c r="P66" s="90"/>
    </row>
    <row r="67" spans="1:16" ht="21.95" customHeight="1" x14ac:dyDescent="0.2">
      <c r="A67" s="2" t="s">
        <v>196</v>
      </c>
      <c r="E67" s="21"/>
      <c r="F67" s="21"/>
      <c r="I67" s="137">
        <v>384784</v>
      </c>
      <c r="J67" s="138"/>
      <c r="K67" s="137">
        <v>0</v>
      </c>
      <c r="L67" s="139"/>
      <c r="M67" s="137">
        <v>319516</v>
      </c>
      <c r="N67" s="139"/>
      <c r="O67" s="137">
        <v>0</v>
      </c>
      <c r="P67" s="90"/>
    </row>
    <row r="68" spans="1:16" ht="21.95" customHeight="1" x14ac:dyDescent="0.2">
      <c r="A68" s="2" t="s">
        <v>224</v>
      </c>
      <c r="E68" s="21"/>
      <c r="F68" s="21"/>
      <c r="I68" s="137">
        <v>0</v>
      </c>
      <c r="J68" s="138"/>
      <c r="K68" s="137">
        <v>11620410</v>
      </c>
      <c r="L68" s="139"/>
      <c r="M68" s="137">
        <v>0</v>
      </c>
      <c r="N68" s="139"/>
      <c r="O68" s="137">
        <v>11620410</v>
      </c>
      <c r="P68" s="90"/>
    </row>
    <row r="69" spans="1:16" ht="21.95" customHeight="1" x14ac:dyDescent="0.2">
      <c r="A69" s="2" t="s">
        <v>225</v>
      </c>
      <c r="E69" s="21"/>
      <c r="F69" s="21"/>
      <c r="G69" s="19" t="s">
        <v>79</v>
      </c>
      <c r="I69" s="137">
        <v>12113053</v>
      </c>
      <c r="J69" s="138"/>
      <c r="K69" s="137">
        <v>0</v>
      </c>
      <c r="L69" s="139"/>
      <c r="M69" s="137">
        <v>12113053</v>
      </c>
      <c r="N69" s="139"/>
      <c r="O69" s="137">
        <v>0</v>
      </c>
      <c r="P69" s="90"/>
    </row>
    <row r="70" spans="1:16" ht="21.95" customHeight="1" x14ac:dyDescent="0.2">
      <c r="A70" s="6" t="s">
        <v>33</v>
      </c>
      <c r="E70" s="21"/>
      <c r="F70" s="21"/>
      <c r="I70" s="131">
        <f>SUM(I60:I69)</f>
        <v>417975604</v>
      </c>
      <c r="K70" s="131">
        <f>SUM(K60:K69)</f>
        <v>1130379702</v>
      </c>
      <c r="L70" s="23"/>
      <c r="M70" s="131">
        <f>SUM(M60:M69)</f>
        <v>415713979</v>
      </c>
      <c r="N70" s="24"/>
      <c r="O70" s="131">
        <f>SUM(O60:O69)</f>
        <v>1130069143</v>
      </c>
      <c r="P70" s="90"/>
    </row>
    <row r="71" spans="1:16" ht="21.95" customHeight="1" x14ac:dyDescent="0.2">
      <c r="A71" s="6" t="s">
        <v>22</v>
      </c>
      <c r="E71" s="21"/>
      <c r="F71" s="21"/>
      <c r="I71" s="131">
        <f>I58+I70</f>
        <v>1569832795</v>
      </c>
      <c r="K71" s="131">
        <f>K58+K70</f>
        <v>2418185910</v>
      </c>
      <c r="L71" s="23"/>
      <c r="M71" s="131">
        <f>M58+M70</f>
        <v>1615247931</v>
      </c>
      <c r="N71" s="24"/>
      <c r="O71" s="131">
        <f>O58+O70</f>
        <v>2476985901</v>
      </c>
      <c r="P71" s="90"/>
    </row>
    <row r="72" spans="1:16" ht="21.95" customHeight="1" x14ac:dyDescent="0.2">
      <c r="A72" s="2"/>
      <c r="G72" s="2"/>
      <c r="H72" s="2"/>
      <c r="I72" s="2"/>
      <c r="J72" s="2"/>
      <c r="K72" s="2"/>
      <c r="L72" s="2"/>
      <c r="M72" s="2"/>
      <c r="N72" s="2"/>
      <c r="O72" s="2"/>
    </row>
    <row r="73" spans="1:16" ht="21.95" customHeight="1" x14ac:dyDescent="0.2">
      <c r="A73" s="2" t="s">
        <v>7</v>
      </c>
      <c r="F73" s="2"/>
      <c r="G73" s="35"/>
      <c r="H73" s="35"/>
      <c r="I73" s="35"/>
      <c r="J73" s="35"/>
      <c r="K73" s="35"/>
      <c r="L73" s="2"/>
      <c r="N73" s="2"/>
      <c r="O73" s="2"/>
    </row>
    <row r="74" spans="1:16" ht="21.95" customHeight="1" x14ac:dyDescent="0.2">
      <c r="A74" s="6" t="s">
        <v>190</v>
      </c>
      <c r="B74" s="7"/>
      <c r="C74" s="7"/>
      <c r="D74" s="7"/>
      <c r="E74" s="7"/>
      <c r="F74" s="8"/>
      <c r="G74" s="9"/>
      <c r="H74" s="9"/>
      <c r="I74" s="9"/>
      <c r="J74" s="9"/>
      <c r="K74" s="9"/>
      <c r="L74" s="8"/>
      <c r="M74" s="10"/>
      <c r="N74" s="8"/>
      <c r="O74" s="10"/>
    </row>
    <row r="75" spans="1:16" ht="21.95" customHeight="1" x14ac:dyDescent="0.2">
      <c r="A75" s="6" t="s">
        <v>192</v>
      </c>
      <c r="B75" s="86"/>
      <c r="C75" s="86"/>
      <c r="D75" s="86"/>
      <c r="E75" s="86"/>
      <c r="F75" s="86"/>
      <c r="G75" s="87"/>
      <c r="H75" s="87"/>
      <c r="I75" s="87"/>
      <c r="J75" s="87"/>
      <c r="K75" s="87"/>
      <c r="L75" s="86"/>
      <c r="M75" s="86"/>
      <c r="N75" s="86"/>
      <c r="O75" s="86"/>
    </row>
    <row r="76" spans="1:16" ht="21.95" customHeight="1" x14ac:dyDescent="0.2">
      <c r="A76" s="6" t="s">
        <v>175</v>
      </c>
      <c r="B76" s="86"/>
      <c r="C76" s="86"/>
      <c r="D76" s="86"/>
      <c r="E76" s="86"/>
      <c r="F76" s="86"/>
      <c r="G76" s="87"/>
      <c r="H76" s="87"/>
      <c r="I76" s="87"/>
      <c r="J76" s="87"/>
      <c r="K76" s="87"/>
      <c r="L76" s="86"/>
      <c r="M76" s="86"/>
      <c r="N76" s="86"/>
      <c r="O76" s="86"/>
    </row>
    <row r="77" spans="1:16" ht="21.95" customHeight="1" x14ac:dyDescent="0.2">
      <c r="A77" s="2"/>
      <c r="B77" s="12"/>
      <c r="C77" s="12"/>
      <c r="D77" s="12"/>
      <c r="E77" s="12"/>
      <c r="F77" s="12"/>
      <c r="G77" s="13"/>
      <c r="H77" s="13"/>
      <c r="I77" s="13"/>
      <c r="J77" s="13"/>
      <c r="K77" s="13"/>
      <c r="L77" s="12"/>
      <c r="M77" s="3"/>
      <c r="N77" s="88"/>
      <c r="O77" s="3" t="s">
        <v>12</v>
      </c>
    </row>
    <row r="78" spans="1:16" ht="21.95" customHeight="1" x14ac:dyDescent="0.2">
      <c r="A78" s="2"/>
      <c r="B78" s="12"/>
      <c r="C78" s="12"/>
      <c r="D78" s="12"/>
      <c r="E78" s="12"/>
      <c r="F78" s="12"/>
      <c r="G78" s="13"/>
      <c r="H78" s="13"/>
      <c r="I78" s="164" t="s">
        <v>164</v>
      </c>
      <c r="J78" s="164"/>
      <c r="K78" s="164"/>
      <c r="L78" s="2"/>
      <c r="M78" s="163" t="s">
        <v>123</v>
      </c>
      <c r="N78" s="163"/>
      <c r="O78" s="163"/>
    </row>
    <row r="79" spans="1:16" ht="21.95" customHeight="1" x14ac:dyDescent="0.2">
      <c r="A79" s="2"/>
      <c r="G79" s="135" t="s">
        <v>8</v>
      </c>
      <c r="H79" s="1"/>
      <c r="I79" s="14" t="s">
        <v>176</v>
      </c>
      <c r="J79" s="1"/>
      <c r="K79" s="14">
        <v>2019</v>
      </c>
      <c r="L79" s="15"/>
      <c r="M79" s="14" t="s">
        <v>176</v>
      </c>
      <c r="N79" s="16"/>
      <c r="O79" s="14">
        <v>2019</v>
      </c>
    </row>
    <row r="80" spans="1:16" ht="21.95" customHeight="1" x14ac:dyDescent="0.2">
      <c r="A80" s="6" t="s">
        <v>23</v>
      </c>
      <c r="D80" s="92"/>
      <c r="E80" s="92"/>
      <c r="F80" s="92"/>
      <c r="L80" s="92"/>
      <c r="M80" s="92"/>
      <c r="N80" s="92"/>
      <c r="O80" s="92"/>
    </row>
    <row r="81" spans="1:16" ht="21.95" customHeight="1" x14ac:dyDescent="0.2">
      <c r="A81" s="6" t="s">
        <v>24</v>
      </c>
      <c r="E81" s="21"/>
      <c r="F81" s="21"/>
      <c r="L81" s="23"/>
      <c r="M81" s="59"/>
      <c r="N81" s="23"/>
      <c r="O81" s="59"/>
      <c r="P81" s="90"/>
    </row>
    <row r="82" spans="1:16" ht="21.95" customHeight="1" x14ac:dyDescent="0.2">
      <c r="A82" s="2" t="s">
        <v>3</v>
      </c>
      <c r="E82" s="21"/>
      <c r="F82" s="21"/>
      <c r="L82" s="23"/>
      <c r="M82" s="59"/>
      <c r="N82" s="23"/>
      <c r="O82" s="59"/>
      <c r="P82" s="90"/>
    </row>
    <row r="83" spans="1:16" ht="21.95" customHeight="1" x14ac:dyDescent="0.2">
      <c r="A83" s="2"/>
      <c r="B83" s="2" t="s">
        <v>100</v>
      </c>
      <c r="E83" s="21"/>
      <c r="F83" s="21"/>
      <c r="L83" s="23"/>
      <c r="M83" s="59"/>
      <c r="N83" s="23"/>
      <c r="O83" s="59"/>
      <c r="P83" s="90"/>
    </row>
    <row r="84" spans="1:16" ht="21.95" customHeight="1" thickBot="1" x14ac:dyDescent="0.25">
      <c r="A84" s="2"/>
      <c r="C84" s="93" t="s">
        <v>144</v>
      </c>
      <c r="D84" s="93"/>
      <c r="E84" s="21"/>
      <c r="F84" s="21"/>
      <c r="G84" s="19" t="s">
        <v>239</v>
      </c>
      <c r="I84" s="132">
        <v>300000000</v>
      </c>
      <c r="K84" s="132">
        <v>300000000</v>
      </c>
      <c r="L84" s="23"/>
      <c r="M84" s="132">
        <v>300000000</v>
      </c>
      <c r="N84" s="23"/>
      <c r="O84" s="132">
        <v>300000000</v>
      </c>
      <c r="P84" s="90"/>
    </row>
    <row r="85" spans="1:16" ht="21.95" customHeight="1" thickTop="1" x14ac:dyDescent="0.2">
      <c r="A85" s="2"/>
      <c r="B85" s="2" t="s">
        <v>101</v>
      </c>
      <c r="E85" s="21"/>
      <c r="F85" s="21"/>
      <c r="I85" s="25"/>
      <c r="K85" s="25"/>
      <c r="L85" s="23"/>
      <c r="M85" s="25"/>
      <c r="N85" s="23"/>
      <c r="O85" s="25"/>
      <c r="P85" s="90"/>
    </row>
    <row r="86" spans="1:16" ht="21.95" customHeight="1" x14ac:dyDescent="0.2">
      <c r="A86" s="2"/>
      <c r="C86" s="93" t="s">
        <v>163</v>
      </c>
      <c r="E86" s="21"/>
      <c r="F86" s="21"/>
      <c r="G86" s="19" t="s">
        <v>87</v>
      </c>
      <c r="I86" s="26">
        <f>Conso!E28</f>
        <v>221449456</v>
      </c>
      <c r="K86" s="26">
        <f>Conso!E18</f>
        <v>221449456</v>
      </c>
      <c r="L86" s="23"/>
      <c r="M86" s="26">
        <f>SE!E26</f>
        <v>221449456</v>
      </c>
      <c r="N86" s="23"/>
      <c r="O86" s="26">
        <f>SE!E16</f>
        <v>221449456</v>
      </c>
      <c r="P86" s="90"/>
    </row>
    <row r="87" spans="1:16" ht="21.95" customHeight="1" x14ac:dyDescent="0.2">
      <c r="A87" s="2" t="s">
        <v>72</v>
      </c>
      <c r="C87" s="93"/>
      <c r="D87" s="93"/>
      <c r="E87" s="21"/>
      <c r="F87" s="21"/>
      <c r="G87" s="30">
        <v>27.2</v>
      </c>
      <c r="H87" s="30"/>
      <c r="I87" s="106">
        <f>Conso!G28</f>
        <v>82317791</v>
      </c>
      <c r="J87" s="30"/>
      <c r="K87" s="106">
        <f>Conso!G18</f>
        <v>82317791</v>
      </c>
      <c r="L87" s="23"/>
      <c r="M87" s="106">
        <f>SE!G26</f>
        <v>82317791</v>
      </c>
      <c r="N87" s="23"/>
      <c r="O87" s="106">
        <f>SE!G16</f>
        <v>82317791</v>
      </c>
      <c r="P87" s="90"/>
    </row>
    <row r="88" spans="1:16" ht="21.95" customHeight="1" x14ac:dyDescent="0.2">
      <c r="A88" s="2" t="s">
        <v>115</v>
      </c>
      <c r="C88" s="93"/>
      <c r="D88" s="93"/>
      <c r="E88" s="21"/>
      <c r="F88" s="21"/>
      <c r="G88" s="30">
        <v>28</v>
      </c>
      <c r="H88" s="30"/>
      <c r="I88" s="106">
        <f>Conso!I28</f>
        <v>392750380</v>
      </c>
      <c r="J88" s="30"/>
      <c r="K88" s="106">
        <f>Conso!I18</f>
        <v>392750380</v>
      </c>
      <c r="L88" s="23"/>
      <c r="M88" s="106">
        <f>SE!I26</f>
        <v>392750380</v>
      </c>
      <c r="N88" s="23"/>
      <c r="O88" s="106">
        <f>SE!I16</f>
        <v>392750380</v>
      </c>
      <c r="P88" s="90"/>
    </row>
    <row r="89" spans="1:16" ht="21.95" customHeight="1" x14ac:dyDescent="0.2">
      <c r="A89" s="2" t="s">
        <v>4</v>
      </c>
      <c r="E89" s="21"/>
      <c r="F89" s="21"/>
      <c r="I89" s="106"/>
      <c r="K89" s="106"/>
      <c r="L89" s="23"/>
      <c r="M89" s="106"/>
      <c r="N89" s="23"/>
      <c r="O89" s="106"/>
      <c r="P89" s="90"/>
    </row>
    <row r="90" spans="1:16" ht="21.95" customHeight="1" x14ac:dyDescent="0.2">
      <c r="A90" s="2"/>
      <c r="B90" s="2" t="s">
        <v>35</v>
      </c>
      <c r="E90" s="21"/>
      <c r="F90" s="21"/>
      <c r="G90" s="19" t="s">
        <v>86</v>
      </c>
      <c r="I90" s="106">
        <f>Conso!K28</f>
        <v>30000000</v>
      </c>
      <c r="K90" s="106">
        <f>Conso!K18</f>
        <v>30000000</v>
      </c>
      <c r="L90" s="23"/>
      <c r="M90" s="106">
        <f>SE!K26</f>
        <v>30000000</v>
      </c>
      <c r="N90" s="23"/>
      <c r="O90" s="106">
        <f>SE!K16</f>
        <v>30000000</v>
      </c>
      <c r="P90" s="90"/>
    </row>
    <row r="91" spans="1:16" ht="21.95" customHeight="1" x14ac:dyDescent="0.2">
      <c r="A91" s="2"/>
      <c r="B91" s="2" t="s">
        <v>5</v>
      </c>
      <c r="E91" s="21"/>
      <c r="F91" s="21"/>
      <c r="I91" s="112">
        <f>Conso!M28</f>
        <v>348433650</v>
      </c>
      <c r="K91" s="112">
        <f>Conso!M18</f>
        <v>406041406</v>
      </c>
      <c r="L91" s="23"/>
      <c r="M91" s="112">
        <f>SE!M26</f>
        <v>306837283</v>
      </c>
      <c r="N91" s="23"/>
      <c r="O91" s="112">
        <f>SE!M16</f>
        <v>349751307</v>
      </c>
      <c r="P91" s="90"/>
    </row>
    <row r="92" spans="1:16" ht="21.95" customHeight="1" x14ac:dyDescent="0.2">
      <c r="A92" s="2" t="s">
        <v>142</v>
      </c>
      <c r="E92" s="21"/>
      <c r="F92" s="21"/>
      <c r="I92" s="24">
        <f>SUM(I86:I91)</f>
        <v>1074951277</v>
      </c>
      <c r="K92" s="24">
        <f>SUM(K86:K91)</f>
        <v>1132559033</v>
      </c>
      <c r="L92" s="23"/>
      <c r="M92" s="24">
        <f>SUM(M86:M91)</f>
        <v>1033354910</v>
      </c>
      <c r="N92" s="23"/>
      <c r="O92" s="24">
        <f>SUM(O86:O91)</f>
        <v>1076268934</v>
      </c>
      <c r="P92" s="90"/>
    </row>
    <row r="93" spans="1:16" ht="21.95" customHeight="1" x14ac:dyDescent="0.2">
      <c r="A93" s="2" t="s">
        <v>145</v>
      </c>
      <c r="E93" s="21"/>
      <c r="F93" s="21"/>
      <c r="I93" s="112">
        <f>Conso!Q28</f>
        <v>173</v>
      </c>
      <c r="K93" s="112">
        <f>Conso!Q18</f>
        <v>367</v>
      </c>
      <c r="L93" s="23"/>
      <c r="M93" s="112">
        <v>0</v>
      </c>
      <c r="N93" s="23"/>
      <c r="O93" s="112">
        <v>0</v>
      </c>
      <c r="P93" s="90"/>
    </row>
    <row r="94" spans="1:16" ht="21.95" customHeight="1" x14ac:dyDescent="0.2">
      <c r="A94" s="6" t="s">
        <v>25</v>
      </c>
      <c r="E94" s="21"/>
      <c r="F94" s="21"/>
      <c r="I94" s="107">
        <f>SUM(I92:I93)</f>
        <v>1074951450</v>
      </c>
      <c r="K94" s="107">
        <f>SUM(K92:K93)</f>
        <v>1132559400</v>
      </c>
      <c r="L94" s="23"/>
      <c r="M94" s="107">
        <f>SUM(M92:M93)</f>
        <v>1033354910</v>
      </c>
      <c r="N94" s="23"/>
      <c r="O94" s="107">
        <f>SUM(O92:O93)</f>
        <v>1076268934</v>
      </c>
      <c r="P94" s="90"/>
    </row>
    <row r="95" spans="1:16" ht="21.95" customHeight="1" thickBot="1" x14ac:dyDescent="0.25">
      <c r="A95" s="6" t="s">
        <v>26</v>
      </c>
      <c r="E95" s="21"/>
      <c r="F95" s="21"/>
      <c r="I95" s="109">
        <f>SUM(I71,I94)</f>
        <v>2644784245</v>
      </c>
      <c r="K95" s="109">
        <f>SUM(K71,K94)</f>
        <v>3550745310</v>
      </c>
      <c r="L95" s="23"/>
      <c r="M95" s="109">
        <f>SUM(M71,M94)</f>
        <v>2648602841</v>
      </c>
      <c r="N95" s="23"/>
      <c r="O95" s="109">
        <f>SUM(O71,O94)</f>
        <v>3553254835</v>
      </c>
      <c r="P95" s="90"/>
    </row>
    <row r="96" spans="1:16" ht="21.95" customHeight="1" thickTop="1" x14ac:dyDescent="0.2">
      <c r="A96" s="6"/>
      <c r="E96" s="21"/>
      <c r="F96" s="21"/>
      <c r="I96" s="22">
        <f>I95-I33</f>
        <v>0</v>
      </c>
      <c r="K96" s="22">
        <f>K95-K33</f>
        <v>0</v>
      </c>
      <c r="L96" s="23"/>
      <c r="M96" s="22">
        <f>M95-M33</f>
        <v>0</v>
      </c>
      <c r="N96" s="24"/>
      <c r="O96" s="22">
        <f>O95-O33</f>
        <v>0</v>
      </c>
      <c r="P96" s="90"/>
    </row>
    <row r="97" spans="1:16" ht="21.95" customHeight="1" x14ac:dyDescent="0.2">
      <c r="A97" s="2" t="s">
        <v>7</v>
      </c>
      <c r="E97" s="21"/>
      <c r="F97" s="21"/>
      <c r="L97" s="23"/>
      <c r="M97" s="25"/>
      <c r="N97" s="24"/>
      <c r="O97" s="25"/>
      <c r="P97" s="90"/>
    </row>
    <row r="98" spans="1:16" ht="21.95" customHeight="1" x14ac:dyDescent="0.2">
      <c r="A98" s="6"/>
      <c r="E98" s="21"/>
      <c r="F98" s="21"/>
      <c r="L98" s="23"/>
      <c r="M98" s="25"/>
      <c r="N98" s="24"/>
      <c r="O98" s="25"/>
      <c r="P98" s="90"/>
    </row>
    <row r="99" spans="1:16" ht="21.95" customHeight="1" x14ac:dyDescent="0.2">
      <c r="A99" s="6"/>
      <c r="E99" s="21"/>
      <c r="F99" s="21"/>
      <c r="L99" s="23"/>
      <c r="M99" s="25"/>
      <c r="N99" s="24"/>
      <c r="O99" s="25"/>
      <c r="P99" s="90"/>
    </row>
    <row r="100" spans="1:16" ht="21.95" customHeight="1" x14ac:dyDescent="0.2">
      <c r="A100" s="94"/>
      <c r="B100" s="95"/>
      <c r="C100" s="95"/>
      <c r="D100" s="95"/>
      <c r="E100" s="96"/>
      <c r="F100" s="19"/>
      <c r="L100" s="23"/>
      <c r="M100" s="25"/>
      <c r="N100" s="24"/>
      <c r="O100" s="25"/>
      <c r="P100" s="90"/>
    </row>
    <row r="101" spans="1:16" ht="21.95" customHeight="1" x14ac:dyDescent="0.2">
      <c r="A101" s="6"/>
      <c r="E101" s="21"/>
      <c r="F101" s="19"/>
      <c r="L101" s="23"/>
      <c r="M101" s="25"/>
      <c r="N101" s="24"/>
      <c r="O101" s="25"/>
      <c r="P101" s="90"/>
    </row>
    <row r="102" spans="1:16" ht="21.95" customHeight="1" x14ac:dyDescent="0.2">
      <c r="A102" s="6"/>
      <c r="E102" s="21"/>
      <c r="F102" s="97" t="s">
        <v>37</v>
      </c>
      <c r="L102" s="23"/>
      <c r="M102" s="25"/>
      <c r="N102" s="24"/>
      <c r="O102" s="25"/>
      <c r="P102" s="90"/>
    </row>
    <row r="103" spans="1:16" ht="21.95" customHeight="1" x14ac:dyDescent="0.2">
      <c r="A103" s="94"/>
      <c r="B103" s="95"/>
      <c r="C103" s="95"/>
      <c r="D103" s="95"/>
      <c r="E103" s="96"/>
      <c r="F103" s="29"/>
      <c r="L103" s="98"/>
      <c r="N103" s="98"/>
    </row>
  </sheetData>
  <mergeCells count="6">
    <mergeCell ref="M5:O5"/>
    <mergeCell ref="I5:K5"/>
    <mergeCell ref="I40:K40"/>
    <mergeCell ref="M40:O40"/>
    <mergeCell ref="I78:K78"/>
    <mergeCell ref="M78:O78"/>
  </mergeCells>
  <printOptions horizontalCentered="1" gridLinesSet="0"/>
  <pageMargins left="0.78740157480314965" right="0.31496062992125984" top="0.9055118110236221" bottom="0" header="0.19685039370078741" footer="0.19685039370078741"/>
  <pageSetup paperSize="9" scale="80" firstPageNumber="2" fitToHeight="0" orientation="portrait" useFirstPageNumber="1" r:id="rId1"/>
  <headerFooter alignWithMargins="0"/>
  <rowBreaks count="2" manualBreakCount="2">
    <brk id="35" max="16383" man="1"/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S140"/>
  <sheetViews>
    <sheetView showGridLines="0" view="pageBreakPreview" zoomScaleNormal="85" zoomScaleSheetLayoutView="100" workbookViewId="0">
      <selection activeCell="C1" sqref="C1"/>
    </sheetView>
  </sheetViews>
  <sheetFormatPr defaultColWidth="9.7109375" defaultRowHeight="21.75" customHeight="1" x14ac:dyDescent="0.2"/>
  <cols>
    <col min="1" max="1" width="1.7109375" style="67" customWidth="1"/>
    <col min="2" max="3" width="1.7109375" style="2" customWidth="1"/>
    <col min="4" max="4" width="20.7109375" style="2" customWidth="1"/>
    <col min="5" max="5" width="21.28515625" style="2" customWidth="1"/>
    <col min="6" max="6" width="1.28515625" style="11" customWidth="1"/>
    <col min="7" max="7" width="6.85546875" style="19" customWidth="1"/>
    <col min="8" max="8" width="1.28515625" style="19" customWidth="1"/>
    <col min="9" max="9" width="14.7109375" style="19" customWidth="1"/>
    <col min="10" max="10" width="1.28515625" style="19" customWidth="1"/>
    <col min="11" max="11" width="14.7109375" style="19" customWidth="1"/>
    <col min="12" max="12" width="1.28515625" style="11" customWidth="1"/>
    <col min="13" max="13" width="14.7109375" style="20" customWidth="1"/>
    <col min="14" max="14" width="1.28515625" style="11" customWidth="1"/>
    <col min="15" max="15" width="14.7109375" style="20" customWidth="1"/>
    <col min="16" max="16" width="0.85546875" style="2" customWidth="1"/>
    <col min="17" max="17" width="16.42578125" style="20" bestFit="1" customWidth="1"/>
    <col min="18" max="18" width="10.140625" style="2" bestFit="1" customWidth="1"/>
    <col min="19" max="37" width="9.7109375" style="2"/>
    <col min="38" max="40" width="15.7109375" style="2" customWidth="1"/>
    <col min="41" max="58" width="9.7109375" style="2"/>
    <col min="59" max="63" width="10.7109375" style="2" customWidth="1"/>
    <col min="64" max="72" width="9.7109375" style="2"/>
    <col min="73" max="77" width="10.7109375" style="2" customWidth="1"/>
    <col min="78" max="16384" width="9.7109375" style="2"/>
  </cols>
  <sheetData>
    <row r="1" spans="1:15" ht="21.75" customHeight="1" x14ac:dyDescent="0.2">
      <c r="A1" s="6" t="s">
        <v>190</v>
      </c>
      <c r="B1" s="7"/>
      <c r="C1" s="7"/>
      <c r="D1" s="7"/>
      <c r="E1" s="7"/>
      <c r="F1" s="8"/>
      <c r="G1" s="9"/>
      <c r="H1" s="9"/>
      <c r="I1" s="9"/>
      <c r="J1" s="9"/>
      <c r="K1" s="9"/>
      <c r="L1" s="8"/>
      <c r="M1" s="10"/>
      <c r="N1" s="8"/>
      <c r="O1" s="10"/>
    </row>
    <row r="2" spans="1:15" ht="21.75" customHeight="1" x14ac:dyDescent="0.2">
      <c r="A2" s="6" t="s">
        <v>217</v>
      </c>
      <c r="B2" s="8"/>
      <c r="C2" s="8"/>
      <c r="D2" s="8"/>
      <c r="E2" s="8"/>
      <c r="F2" s="8"/>
      <c r="G2" s="9"/>
      <c r="H2" s="9"/>
      <c r="I2" s="9"/>
      <c r="J2" s="9"/>
      <c r="K2" s="9"/>
      <c r="L2" s="8"/>
      <c r="M2" s="8"/>
      <c r="N2" s="8"/>
      <c r="O2" s="8"/>
    </row>
    <row r="3" spans="1:15" ht="21.75" customHeight="1" x14ac:dyDescent="0.2">
      <c r="A3" s="6" t="s">
        <v>177</v>
      </c>
      <c r="B3" s="8"/>
      <c r="C3" s="8"/>
      <c r="D3" s="8"/>
      <c r="E3" s="8"/>
      <c r="F3" s="8"/>
      <c r="G3" s="9"/>
      <c r="H3" s="9"/>
      <c r="I3" s="9"/>
      <c r="J3" s="9"/>
      <c r="K3" s="9"/>
      <c r="L3" s="8"/>
      <c r="M3" s="8"/>
      <c r="N3" s="8"/>
      <c r="O3" s="8"/>
    </row>
    <row r="4" spans="1:15" ht="21.75" customHeight="1" x14ac:dyDescent="0.2">
      <c r="A4" s="2"/>
      <c r="G4" s="2"/>
      <c r="H4" s="2"/>
      <c r="I4" s="2"/>
      <c r="J4" s="2"/>
      <c r="K4" s="2"/>
      <c r="M4" s="3"/>
      <c r="N4" s="12"/>
      <c r="O4" s="3" t="s">
        <v>12</v>
      </c>
    </row>
    <row r="5" spans="1:15" ht="21.75" customHeight="1" x14ac:dyDescent="0.2">
      <c r="A5" s="2"/>
      <c r="G5" s="13"/>
      <c r="H5" s="13"/>
      <c r="I5" s="164" t="s">
        <v>164</v>
      </c>
      <c r="J5" s="164"/>
      <c r="K5" s="164"/>
      <c r="L5" s="2"/>
      <c r="M5" s="163" t="s">
        <v>123</v>
      </c>
      <c r="N5" s="163"/>
      <c r="O5" s="163"/>
    </row>
    <row r="6" spans="1:15" ht="21.75" customHeight="1" x14ac:dyDescent="0.2">
      <c r="A6" s="2"/>
      <c r="G6" s="161" t="s">
        <v>8</v>
      </c>
      <c r="H6" s="1"/>
      <c r="I6" s="14">
        <v>2020</v>
      </c>
      <c r="J6" s="16"/>
      <c r="K6" s="14">
        <v>2019</v>
      </c>
      <c r="L6" s="15"/>
      <c r="M6" s="14">
        <v>2020</v>
      </c>
      <c r="N6" s="16"/>
      <c r="O6" s="14">
        <v>2019</v>
      </c>
    </row>
    <row r="7" spans="1:15" ht="21.75" customHeight="1" x14ac:dyDescent="0.2">
      <c r="A7" s="6" t="s">
        <v>66</v>
      </c>
      <c r="G7" s="17"/>
      <c r="H7" s="17"/>
      <c r="I7" s="17"/>
      <c r="J7" s="17"/>
      <c r="K7" s="17"/>
      <c r="L7" s="15"/>
      <c r="M7" s="18"/>
      <c r="N7" s="16"/>
      <c r="O7" s="18"/>
    </row>
    <row r="8" spans="1:15" ht="21.75" customHeight="1" x14ac:dyDescent="0.2">
      <c r="A8" s="6" t="s">
        <v>27</v>
      </c>
    </row>
    <row r="9" spans="1:15" ht="21.75" customHeight="1" x14ac:dyDescent="0.2">
      <c r="A9" s="2" t="s">
        <v>167</v>
      </c>
      <c r="E9" s="21"/>
      <c r="F9" s="21"/>
      <c r="G9" s="19" t="s">
        <v>111</v>
      </c>
      <c r="I9" s="137">
        <v>248732314</v>
      </c>
      <c r="J9" s="138"/>
      <c r="K9" s="137">
        <v>290929801</v>
      </c>
      <c r="L9" s="139"/>
      <c r="M9" s="137">
        <v>248732314</v>
      </c>
      <c r="N9" s="24"/>
      <c r="O9" s="22">
        <v>290929801</v>
      </c>
    </row>
    <row r="10" spans="1:15" ht="21.75" customHeight="1" x14ac:dyDescent="0.2">
      <c r="A10" s="2" t="s">
        <v>168</v>
      </c>
      <c r="E10" s="23"/>
      <c r="F10" s="21"/>
      <c r="G10" s="19" t="s">
        <v>112</v>
      </c>
      <c r="I10" s="137">
        <v>118795575</v>
      </c>
      <c r="J10" s="138"/>
      <c r="K10" s="137">
        <v>141283681</v>
      </c>
      <c r="L10" s="139"/>
      <c r="M10" s="137">
        <v>61275711</v>
      </c>
      <c r="N10" s="24"/>
      <c r="O10" s="105">
        <v>55283601</v>
      </c>
    </row>
    <row r="11" spans="1:15" ht="21.75" customHeight="1" x14ac:dyDescent="0.2">
      <c r="A11" s="2" t="s">
        <v>169</v>
      </c>
      <c r="E11" s="23"/>
      <c r="F11" s="21"/>
      <c r="G11" s="19" t="s">
        <v>147</v>
      </c>
      <c r="I11" s="137">
        <v>28895856</v>
      </c>
      <c r="J11" s="138"/>
      <c r="K11" s="137">
        <v>24389886</v>
      </c>
      <c r="L11" s="139"/>
      <c r="M11" s="137">
        <v>78835276</v>
      </c>
      <c r="N11" s="24"/>
      <c r="O11" s="106">
        <v>39168897</v>
      </c>
    </row>
    <row r="12" spans="1:15" ht="21.75" customHeight="1" x14ac:dyDescent="0.2">
      <c r="A12" s="6" t="s">
        <v>28</v>
      </c>
      <c r="E12" s="23"/>
      <c r="F12" s="21"/>
      <c r="I12" s="146">
        <f>SUM(I9:I11)</f>
        <v>396423745</v>
      </c>
      <c r="J12" s="138"/>
      <c r="K12" s="146">
        <f>SUM(K9:K11)</f>
        <v>456603368</v>
      </c>
      <c r="L12" s="139"/>
      <c r="M12" s="146">
        <f>SUM(M9:M11)</f>
        <v>388843301</v>
      </c>
      <c r="N12" s="24"/>
      <c r="O12" s="107">
        <f>SUM(O9:O11)</f>
        <v>385382299</v>
      </c>
    </row>
    <row r="13" spans="1:15" ht="21.75" customHeight="1" x14ac:dyDescent="0.2">
      <c r="A13" s="6" t="s">
        <v>29</v>
      </c>
      <c r="E13" s="23"/>
      <c r="F13" s="21"/>
      <c r="I13" s="142"/>
      <c r="J13" s="138"/>
      <c r="K13" s="142"/>
      <c r="L13" s="139"/>
      <c r="M13" s="142"/>
      <c r="N13" s="24"/>
      <c r="O13" s="106"/>
    </row>
    <row r="14" spans="1:15" ht="21.75" customHeight="1" x14ac:dyDescent="0.2">
      <c r="A14" s="2" t="s">
        <v>218</v>
      </c>
      <c r="E14" s="23"/>
      <c r="F14" s="21"/>
      <c r="I14" s="137">
        <v>35927535</v>
      </c>
      <c r="J14" s="138"/>
      <c r="K14" s="137">
        <v>40282116</v>
      </c>
      <c r="L14" s="139"/>
      <c r="M14" s="137">
        <v>24079925</v>
      </c>
      <c r="N14" s="24"/>
      <c r="O14" s="106">
        <v>23037071</v>
      </c>
    </row>
    <row r="15" spans="1:15" ht="21.75" customHeight="1" x14ac:dyDescent="0.2">
      <c r="A15" s="2" t="s">
        <v>36</v>
      </c>
      <c r="E15" s="23"/>
      <c r="F15" s="21"/>
      <c r="I15" s="137">
        <v>89625507</v>
      </c>
      <c r="J15" s="138"/>
      <c r="K15" s="137">
        <v>90441622</v>
      </c>
      <c r="L15" s="139"/>
      <c r="M15" s="137">
        <v>87373069</v>
      </c>
      <c r="N15" s="24"/>
      <c r="O15" s="106">
        <v>88210634</v>
      </c>
    </row>
    <row r="16" spans="1:15" ht="21.75" customHeight="1" x14ac:dyDescent="0.2">
      <c r="A16" s="130" t="s">
        <v>226</v>
      </c>
      <c r="E16" s="23"/>
      <c r="F16" s="21"/>
      <c r="G16" s="19" t="s">
        <v>227</v>
      </c>
      <c r="I16" s="137">
        <v>66063411</v>
      </c>
      <c r="J16" s="138"/>
      <c r="K16" s="147">
        <v>0</v>
      </c>
      <c r="L16" s="139"/>
      <c r="M16" s="137">
        <v>66061674</v>
      </c>
      <c r="N16" s="24"/>
      <c r="O16" s="106">
        <v>0</v>
      </c>
    </row>
    <row r="17" spans="1:17" ht="21.75" customHeight="1" x14ac:dyDescent="0.2">
      <c r="A17" s="2" t="s">
        <v>98</v>
      </c>
      <c r="E17" s="23"/>
      <c r="F17" s="21"/>
      <c r="G17" s="19" t="s">
        <v>227</v>
      </c>
      <c r="I17" s="137">
        <v>0</v>
      </c>
      <c r="J17" s="138"/>
      <c r="K17" s="137">
        <v>110521940</v>
      </c>
      <c r="L17" s="144"/>
      <c r="M17" s="137">
        <v>0</v>
      </c>
      <c r="N17" s="27"/>
      <c r="O17" s="22">
        <v>110521940</v>
      </c>
    </row>
    <row r="18" spans="1:17" ht="21.75" customHeight="1" x14ac:dyDescent="0.2">
      <c r="A18" s="6" t="s">
        <v>30</v>
      </c>
      <c r="E18" s="23"/>
      <c r="F18" s="21"/>
      <c r="I18" s="146">
        <f>SUM(I14:I17)</f>
        <v>191616453</v>
      </c>
      <c r="J18" s="138"/>
      <c r="K18" s="146">
        <f>SUM(K14:K17)</f>
        <v>241245678</v>
      </c>
      <c r="L18" s="139"/>
      <c r="M18" s="146">
        <f>SUM(M14:M17)</f>
        <v>177514668</v>
      </c>
      <c r="N18" s="24"/>
      <c r="O18" s="107">
        <f>SUM(O14:O17)</f>
        <v>221769645</v>
      </c>
    </row>
    <row r="19" spans="1:17" ht="21.75" customHeight="1" x14ac:dyDescent="0.2">
      <c r="A19" s="6" t="s">
        <v>228</v>
      </c>
      <c r="B19" s="6"/>
      <c r="C19" s="6"/>
      <c r="D19" s="6"/>
      <c r="E19" s="23"/>
      <c r="F19" s="21"/>
      <c r="I19" s="26">
        <f>I12-I18</f>
        <v>204807292</v>
      </c>
      <c r="K19" s="26">
        <f>K12-K18</f>
        <v>215357690</v>
      </c>
      <c r="L19" s="23"/>
      <c r="M19" s="26">
        <f>M12-M18</f>
        <v>211328633</v>
      </c>
      <c r="N19" s="24"/>
      <c r="O19" s="26">
        <f>O12-O18</f>
        <v>163612654</v>
      </c>
    </row>
    <row r="20" spans="1:17" ht="21.75" customHeight="1" x14ac:dyDescent="0.2">
      <c r="A20" s="2" t="s">
        <v>32</v>
      </c>
      <c r="E20" s="23"/>
      <c r="F20" s="21"/>
      <c r="I20" s="148">
        <v>-86658442</v>
      </c>
      <c r="J20" s="138"/>
      <c r="K20" s="149">
        <v>-83977953</v>
      </c>
      <c r="L20" s="139"/>
      <c r="M20" s="148">
        <v>-87297397</v>
      </c>
      <c r="N20" s="24"/>
      <c r="O20" s="65">
        <v>-84397130</v>
      </c>
    </row>
    <row r="21" spans="1:17" ht="21.75" customHeight="1" x14ac:dyDescent="0.2">
      <c r="A21" s="6" t="s">
        <v>51</v>
      </c>
      <c r="B21" s="6"/>
      <c r="E21" s="23"/>
      <c r="F21" s="21"/>
      <c r="I21" s="142">
        <f>SUM(I19:I20)</f>
        <v>118148850</v>
      </c>
      <c r="J21" s="138"/>
      <c r="K21" s="142">
        <f>SUM(K19:K20)</f>
        <v>131379737</v>
      </c>
      <c r="L21" s="139"/>
      <c r="M21" s="142">
        <f>SUM(M19:M20)</f>
        <v>124031236</v>
      </c>
      <c r="N21" s="24"/>
      <c r="O21" s="105">
        <f>SUM(O19:O20)</f>
        <v>79215524</v>
      </c>
    </row>
    <row r="22" spans="1:17" ht="21.75" customHeight="1" x14ac:dyDescent="0.2">
      <c r="A22" s="2" t="s">
        <v>46</v>
      </c>
      <c r="E22" s="23"/>
      <c r="F22" s="21"/>
      <c r="G22" s="19" t="s">
        <v>188</v>
      </c>
      <c r="I22" s="137">
        <v>-46907637</v>
      </c>
      <c r="J22" s="138"/>
      <c r="K22" s="141">
        <v>-28282137</v>
      </c>
      <c r="L22" s="139"/>
      <c r="M22" s="137">
        <v>-38096397</v>
      </c>
      <c r="N22" s="24"/>
      <c r="O22" s="66">
        <v>-14621550</v>
      </c>
    </row>
    <row r="23" spans="1:17" ht="21.75" customHeight="1" x14ac:dyDescent="0.2">
      <c r="A23" s="6" t="s">
        <v>49</v>
      </c>
      <c r="B23" s="29"/>
      <c r="C23" s="30"/>
      <c r="D23" s="24"/>
      <c r="F23" s="2"/>
      <c r="I23" s="146">
        <f>SUM(I21:I22)</f>
        <v>71241213</v>
      </c>
      <c r="J23" s="138"/>
      <c r="K23" s="146">
        <f>SUM(K21:K22)</f>
        <v>103097600</v>
      </c>
      <c r="L23" s="139"/>
      <c r="M23" s="146">
        <f>SUM(M21:M22)</f>
        <v>85934839</v>
      </c>
      <c r="N23" s="24"/>
      <c r="O23" s="107">
        <f>SUM(O21:O22)</f>
        <v>64593974</v>
      </c>
    </row>
    <row r="24" spans="1:17" ht="21.75" customHeight="1" x14ac:dyDescent="0.2">
      <c r="A24" s="6"/>
      <c r="E24" s="23"/>
      <c r="F24" s="21"/>
      <c r="G24" s="2"/>
      <c r="H24" s="2"/>
      <c r="I24" s="25"/>
      <c r="J24" s="2"/>
      <c r="K24" s="25"/>
      <c r="L24" s="23"/>
      <c r="M24" s="25"/>
      <c r="N24" s="24"/>
      <c r="O24" s="25"/>
    </row>
    <row r="25" spans="1:17" ht="21.75" customHeight="1" x14ac:dyDescent="0.2">
      <c r="A25" s="31" t="s">
        <v>75</v>
      </c>
      <c r="G25" s="32"/>
      <c r="H25" s="32"/>
      <c r="I25" s="33"/>
      <c r="J25" s="32"/>
      <c r="K25" s="33"/>
      <c r="L25" s="32"/>
      <c r="M25" s="33"/>
      <c r="N25" s="34"/>
      <c r="O25" s="33"/>
    </row>
    <row r="26" spans="1:17" s="35" customFormat="1" ht="21.75" customHeight="1" x14ac:dyDescent="0.2">
      <c r="A26" s="11" t="s">
        <v>120</v>
      </c>
      <c r="B26" s="2"/>
      <c r="C26" s="2"/>
      <c r="D26" s="2"/>
      <c r="F26" s="36"/>
      <c r="G26" s="32"/>
      <c r="H26" s="32"/>
      <c r="I26" s="33"/>
      <c r="J26" s="32"/>
      <c r="K26" s="33"/>
      <c r="L26" s="32"/>
      <c r="M26" s="33"/>
      <c r="N26" s="34"/>
      <c r="O26" s="33"/>
      <c r="Q26" s="117"/>
    </row>
    <row r="27" spans="1:17" s="35" customFormat="1" ht="21.75" customHeight="1" x14ac:dyDescent="0.2">
      <c r="A27" s="31"/>
      <c r="B27" s="2" t="s">
        <v>83</v>
      </c>
      <c r="C27" s="2"/>
      <c r="D27" s="2"/>
      <c r="F27" s="36"/>
      <c r="G27" s="32"/>
      <c r="H27" s="32"/>
      <c r="J27" s="32"/>
      <c r="L27" s="32"/>
      <c r="Q27" s="117"/>
    </row>
    <row r="28" spans="1:17" ht="21.75" customHeight="1" x14ac:dyDescent="0.2">
      <c r="A28" s="11" t="s">
        <v>146</v>
      </c>
      <c r="G28" s="32"/>
      <c r="H28" s="32"/>
      <c r="I28" s="150">
        <v>0</v>
      </c>
      <c r="J28" s="151"/>
      <c r="K28" s="150">
        <v>-464664</v>
      </c>
      <c r="L28" s="151"/>
      <c r="M28" s="150">
        <v>0</v>
      </c>
      <c r="N28" s="110"/>
      <c r="O28" s="37">
        <v>-385769</v>
      </c>
    </row>
    <row r="29" spans="1:17" s="27" customFormat="1" ht="21.75" customHeight="1" x14ac:dyDescent="0.2">
      <c r="A29" s="38" t="s">
        <v>84</v>
      </c>
      <c r="F29" s="38"/>
      <c r="G29" s="32"/>
      <c r="H29" s="32"/>
      <c r="I29" s="145">
        <v>0</v>
      </c>
      <c r="J29" s="151"/>
      <c r="K29" s="145">
        <v>92933</v>
      </c>
      <c r="L29" s="151"/>
      <c r="M29" s="145">
        <v>0</v>
      </c>
      <c r="N29" s="111"/>
      <c r="O29" s="39">
        <v>77154</v>
      </c>
      <c r="Q29" s="91"/>
    </row>
    <row r="30" spans="1:17" ht="21.75" customHeight="1" x14ac:dyDescent="0.2">
      <c r="A30" s="31" t="s">
        <v>102</v>
      </c>
      <c r="G30" s="32"/>
      <c r="H30" s="32"/>
      <c r="I30" s="39">
        <f>SUM(I28:I29)</f>
        <v>0</v>
      </c>
      <c r="J30" s="32"/>
      <c r="K30" s="39">
        <f>SUM(K28:K29)</f>
        <v>-371731</v>
      </c>
      <c r="L30" s="32"/>
      <c r="M30" s="39">
        <f>SUM(M28:M29)</f>
        <v>0</v>
      </c>
      <c r="N30" s="34"/>
      <c r="O30" s="39">
        <f>SUM(O28:O29)</f>
        <v>-308615</v>
      </c>
    </row>
    <row r="31" spans="1:17" ht="21.75" customHeight="1" x14ac:dyDescent="0.2">
      <c r="A31" s="40"/>
      <c r="I31" s="20"/>
      <c r="K31" s="20"/>
    </row>
    <row r="32" spans="1:17" ht="21.75" customHeight="1" thickBot="1" x14ac:dyDescent="0.25">
      <c r="A32" s="31" t="s">
        <v>50</v>
      </c>
      <c r="G32" s="32"/>
      <c r="H32" s="32"/>
      <c r="I32" s="41">
        <f>SUM(I23,I30)</f>
        <v>71241213</v>
      </c>
      <c r="J32" s="32"/>
      <c r="K32" s="41">
        <f>SUM(K23,K30)</f>
        <v>102725869</v>
      </c>
      <c r="L32" s="32"/>
      <c r="M32" s="41">
        <f>SUM(M23,M30)</f>
        <v>85934839</v>
      </c>
      <c r="N32" s="34"/>
      <c r="O32" s="41">
        <f>SUM(O23,O30)</f>
        <v>64285359</v>
      </c>
    </row>
    <row r="33" spans="1:17" ht="21.75" customHeight="1" thickTop="1" x14ac:dyDescent="0.2">
      <c r="A33" s="31"/>
      <c r="G33" s="2"/>
      <c r="H33" s="2"/>
      <c r="I33" s="25"/>
      <c r="J33" s="2"/>
      <c r="K33" s="25"/>
      <c r="L33" s="23"/>
      <c r="M33" s="25"/>
      <c r="N33" s="24"/>
      <c r="O33" s="25"/>
    </row>
    <row r="34" spans="1:17" ht="21.75" customHeight="1" x14ac:dyDescent="0.2">
      <c r="A34" s="31" t="s">
        <v>161</v>
      </c>
      <c r="E34" s="23"/>
      <c r="F34" s="21"/>
      <c r="G34" s="2"/>
      <c r="H34" s="2"/>
      <c r="I34" s="105"/>
      <c r="J34" s="2"/>
      <c r="K34" s="105"/>
      <c r="L34" s="23"/>
      <c r="M34" s="105"/>
      <c r="N34" s="24"/>
      <c r="O34" s="105"/>
    </row>
    <row r="35" spans="1:17" ht="21.75" customHeight="1" x14ac:dyDescent="0.2">
      <c r="A35" s="2" t="s">
        <v>129</v>
      </c>
      <c r="F35" s="2"/>
      <c r="G35" s="2"/>
      <c r="H35" s="2"/>
      <c r="I35" s="22">
        <f>I37-I36</f>
        <v>71241107</v>
      </c>
      <c r="J35" s="22"/>
      <c r="K35" s="22">
        <f>K37-K36</f>
        <v>103097280</v>
      </c>
      <c r="L35" s="22"/>
      <c r="M35" s="22">
        <f>M37-M36</f>
        <v>85934839</v>
      </c>
      <c r="N35" s="22"/>
      <c r="O35" s="22">
        <f>O37-O36</f>
        <v>64593974</v>
      </c>
      <c r="Q35" s="2"/>
    </row>
    <row r="36" spans="1:17" ht="21.75" customHeight="1" x14ac:dyDescent="0.2">
      <c r="A36" s="2" t="s">
        <v>130</v>
      </c>
      <c r="F36" s="2"/>
      <c r="G36" s="2"/>
      <c r="H36" s="2"/>
      <c r="I36" s="145">
        <v>106</v>
      </c>
      <c r="J36" s="151"/>
      <c r="K36" s="145">
        <v>320</v>
      </c>
      <c r="L36" s="151"/>
      <c r="M36" s="145">
        <v>0</v>
      </c>
      <c r="N36" s="152"/>
      <c r="O36" s="145">
        <v>0</v>
      </c>
      <c r="Q36" s="2"/>
    </row>
    <row r="37" spans="1:17" ht="21.75" customHeight="1" thickBot="1" x14ac:dyDescent="0.25">
      <c r="A37" s="44"/>
      <c r="E37" s="23"/>
      <c r="F37" s="21"/>
      <c r="G37" s="2"/>
      <c r="H37" s="2"/>
      <c r="I37" s="41">
        <f>I23</f>
        <v>71241213</v>
      </c>
      <c r="J37" s="2"/>
      <c r="K37" s="41">
        <f>K23</f>
        <v>103097600</v>
      </c>
      <c r="L37" s="2"/>
      <c r="M37" s="41">
        <f>M23</f>
        <v>85934839</v>
      </c>
      <c r="N37" s="2"/>
      <c r="O37" s="41">
        <f>O23</f>
        <v>64593974</v>
      </c>
    </row>
    <row r="38" spans="1:17" ht="21.75" customHeight="1" thickTop="1" x14ac:dyDescent="0.2">
      <c r="A38" s="31" t="s">
        <v>128</v>
      </c>
      <c r="G38" s="2"/>
      <c r="H38" s="2"/>
      <c r="I38" s="25"/>
      <c r="J38" s="2"/>
      <c r="K38" s="25"/>
      <c r="L38" s="23"/>
      <c r="M38" s="25"/>
      <c r="N38" s="24"/>
      <c r="O38" s="25"/>
    </row>
    <row r="39" spans="1:17" ht="21.75" customHeight="1" thickBot="1" x14ac:dyDescent="0.25">
      <c r="A39" s="11" t="s">
        <v>129</v>
      </c>
      <c r="G39" s="2"/>
      <c r="H39" s="2"/>
      <c r="I39" s="105">
        <f>+I32-I40</f>
        <v>71241107</v>
      </c>
      <c r="J39" s="2"/>
      <c r="K39" s="105">
        <f>+K32-K40</f>
        <v>102725549</v>
      </c>
      <c r="L39" s="23"/>
      <c r="M39" s="109">
        <f>M32</f>
        <v>85934839</v>
      </c>
      <c r="N39" s="24"/>
      <c r="O39" s="109">
        <f>O32</f>
        <v>64285359</v>
      </c>
    </row>
    <row r="40" spans="1:17" ht="21.75" customHeight="1" thickTop="1" x14ac:dyDescent="0.2">
      <c r="A40" s="11" t="s">
        <v>130</v>
      </c>
      <c r="G40" s="2"/>
      <c r="H40" s="2"/>
      <c r="I40" s="145">
        <v>106</v>
      </c>
      <c r="J40" s="2"/>
      <c r="K40" s="39">
        <v>320</v>
      </c>
      <c r="L40" s="32"/>
      <c r="M40" s="27"/>
      <c r="N40" s="27"/>
      <c r="O40" s="27"/>
    </row>
    <row r="41" spans="1:17" ht="21.75" customHeight="1" thickBot="1" x14ac:dyDescent="0.25">
      <c r="A41" s="31"/>
      <c r="G41" s="2"/>
      <c r="H41" s="2"/>
      <c r="I41" s="99">
        <f>SUM(I39:I40)</f>
        <v>71241213</v>
      </c>
      <c r="J41" s="2"/>
      <c r="K41" s="99">
        <f>SUM(K39:K40)</f>
        <v>102725869</v>
      </c>
      <c r="L41" s="100"/>
      <c r="M41" s="27"/>
      <c r="N41" s="27"/>
      <c r="O41" s="27"/>
    </row>
    <row r="42" spans="1:17" ht="21.75" customHeight="1" thickTop="1" x14ac:dyDescent="0.2">
      <c r="A42" s="31"/>
      <c r="G42" s="2"/>
      <c r="H42" s="2"/>
      <c r="I42" s="25"/>
      <c r="J42" s="2"/>
      <c r="K42" s="25"/>
      <c r="L42" s="23"/>
      <c r="M42" s="25"/>
      <c r="N42" s="24"/>
      <c r="O42" s="25"/>
    </row>
    <row r="43" spans="1:17" ht="21.75" customHeight="1" x14ac:dyDescent="0.2">
      <c r="A43" s="42" t="s">
        <v>88</v>
      </c>
      <c r="E43" s="23"/>
      <c r="F43" s="21"/>
      <c r="G43" s="19" t="s">
        <v>148</v>
      </c>
      <c r="I43" s="27"/>
      <c r="K43" s="27"/>
      <c r="L43" s="43"/>
      <c r="M43" s="27"/>
      <c r="N43" s="27"/>
      <c r="O43" s="27"/>
    </row>
    <row r="44" spans="1:17" s="29" customFormat="1" ht="21.75" customHeight="1" x14ac:dyDescent="0.2">
      <c r="A44" s="44" t="s">
        <v>121</v>
      </c>
      <c r="C44" s="45"/>
      <c r="D44" s="46"/>
      <c r="G44" s="47"/>
      <c r="H44" s="47"/>
      <c r="I44" s="47"/>
      <c r="J44" s="47"/>
      <c r="K44" s="47"/>
      <c r="L44" s="43"/>
      <c r="M44" s="47"/>
      <c r="N44" s="46"/>
      <c r="O44" s="47"/>
      <c r="Q44" s="20"/>
    </row>
    <row r="45" spans="1:17" s="29" customFormat="1" ht="21.75" customHeight="1" thickBot="1" x14ac:dyDescent="0.25">
      <c r="A45" s="44"/>
      <c r="B45" s="29" t="s">
        <v>131</v>
      </c>
      <c r="C45" s="45"/>
      <c r="D45" s="46"/>
      <c r="G45" s="47"/>
      <c r="H45" s="47"/>
      <c r="I45" s="48">
        <v>0.32</v>
      </c>
      <c r="J45" s="47"/>
      <c r="K45" s="48">
        <v>0.47</v>
      </c>
      <c r="L45" s="43"/>
      <c r="M45" s="48">
        <v>0.39</v>
      </c>
      <c r="N45" s="46"/>
      <c r="O45" s="48">
        <v>0.28999999999999998</v>
      </c>
      <c r="Q45" s="20"/>
    </row>
    <row r="46" spans="1:17" ht="21.75" customHeight="1" thickTop="1" x14ac:dyDescent="0.2">
      <c r="A46" s="2" t="s">
        <v>122</v>
      </c>
      <c r="E46" s="23"/>
      <c r="F46" s="21"/>
      <c r="I46" s="101"/>
      <c r="K46" s="101"/>
      <c r="L46" s="38"/>
      <c r="M46" s="101"/>
      <c r="N46" s="38"/>
      <c r="O46" s="101"/>
    </row>
    <row r="47" spans="1:17" ht="21.75" customHeight="1" thickBot="1" x14ac:dyDescent="0.25">
      <c r="A47" s="2"/>
      <c r="B47" s="2" t="s">
        <v>131</v>
      </c>
      <c r="E47" s="23"/>
      <c r="F47" s="21"/>
      <c r="I47" s="48">
        <v>0.32</v>
      </c>
      <c r="K47" s="48">
        <v>0.43</v>
      </c>
      <c r="L47" s="43"/>
      <c r="M47" s="48">
        <v>0.39</v>
      </c>
      <c r="N47" s="46"/>
      <c r="O47" s="48">
        <v>0.27</v>
      </c>
    </row>
    <row r="48" spans="1:17" ht="21.75" customHeight="1" thickTop="1" x14ac:dyDescent="0.2">
      <c r="A48" s="2"/>
      <c r="E48" s="23"/>
      <c r="F48" s="21"/>
      <c r="L48" s="23"/>
      <c r="M48" s="49"/>
      <c r="N48" s="23"/>
      <c r="O48" s="49"/>
    </row>
    <row r="49" spans="1:19" ht="21.75" customHeight="1" x14ac:dyDescent="0.2">
      <c r="A49" s="2" t="s">
        <v>7</v>
      </c>
      <c r="E49" s="23"/>
      <c r="F49" s="21"/>
      <c r="L49" s="21"/>
      <c r="M49" s="50"/>
      <c r="N49" s="21"/>
      <c r="O49" s="50"/>
    </row>
    <row r="50" spans="1:19" ht="21.75" customHeight="1" x14ac:dyDescent="0.2">
      <c r="A50" s="6" t="s">
        <v>190</v>
      </c>
      <c r="B50" s="7"/>
      <c r="C50" s="7"/>
      <c r="D50" s="7"/>
      <c r="E50" s="7"/>
      <c r="F50" s="8"/>
      <c r="G50" s="9"/>
      <c r="H50" s="9"/>
      <c r="I50" s="9"/>
      <c r="J50" s="9"/>
      <c r="K50" s="9"/>
      <c r="L50" s="8"/>
      <c r="M50" s="10"/>
      <c r="N50" s="8"/>
      <c r="O50" s="10"/>
    </row>
    <row r="51" spans="1:19" s="44" customFormat="1" ht="21.75" customHeight="1" x14ac:dyDescent="0.2">
      <c r="A51" s="42" t="s">
        <v>197</v>
      </c>
      <c r="C51" s="51"/>
      <c r="D51" s="51"/>
      <c r="E51" s="51"/>
      <c r="F51" s="52"/>
      <c r="G51" s="53"/>
      <c r="H51" s="53"/>
      <c r="I51" s="53"/>
      <c r="J51" s="53"/>
      <c r="K51" s="53"/>
      <c r="L51" s="54"/>
      <c r="M51" s="54"/>
      <c r="N51" s="55"/>
      <c r="O51" s="54"/>
      <c r="Q51" s="20"/>
    </row>
    <row r="52" spans="1:19" ht="21.75" customHeight="1" x14ac:dyDescent="0.2">
      <c r="A52" s="6" t="s">
        <v>177</v>
      </c>
      <c r="B52" s="8"/>
      <c r="C52" s="8"/>
      <c r="D52" s="8"/>
      <c r="E52" s="8"/>
      <c r="F52" s="8"/>
      <c r="G52" s="9"/>
      <c r="H52" s="9"/>
      <c r="I52" s="9"/>
      <c r="J52" s="9"/>
      <c r="K52" s="9"/>
      <c r="L52" s="8"/>
      <c r="M52" s="8"/>
      <c r="N52" s="8"/>
      <c r="O52" s="8"/>
    </row>
    <row r="53" spans="1:19" ht="21.75" customHeight="1" x14ac:dyDescent="0.2">
      <c r="A53" s="2"/>
      <c r="G53" s="2"/>
      <c r="H53" s="2"/>
      <c r="I53" s="2"/>
      <c r="J53" s="2"/>
      <c r="K53" s="2"/>
      <c r="M53" s="3"/>
      <c r="N53" s="12"/>
      <c r="O53" s="3" t="s">
        <v>12</v>
      </c>
    </row>
    <row r="54" spans="1:19" ht="21.75" customHeight="1" x14ac:dyDescent="0.2">
      <c r="A54" s="2"/>
      <c r="G54" s="13"/>
      <c r="H54" s="13"/>
      <c r="I54" s="164" t="s">
        <v>164</v>
      </c>
      <c r="J54" s="164"/>
      <c r="K54" s="164"/>
      <c r="L54" s="2"/>
      <c r="M54" s="163" t="s">
        <v>123</v>
      </c>
      <c r="N54" s="163"/>
      <c r="O54" s="163"/>
    </row>
    <row r="55" spans="1:19" ht="21.75" customHeight="1" x14ac:dyDescent="0.2">
      <c r="A55" s="2"/>
      <c r="G55" s="161" t="s">
        <v>8</v>
      </c>
      <c r="H55" s="1"/>
      <c r="I55" s="14">
        <v>2020</v>
      </c>
      <c r="J55" s="16"/>
      <c r="K55" s="14">
        <v>2019</v>
      </c>
      <c r="L55" s="15"/>
      <c r="M55" s="14">
        <v>2020</v>
      </c>
      <c r="N55" s="16"/>
      <c r="O55" s="14">
        <v>2019</v>
      </c>
    </row>
    <row r="56" spans="1:19" s="44" customFormat="1" ht="21.75" customHeight="1" x14ac:dyDescent="0.2">
      <c r="A56" s="42" t="s">
        <v>52</v>
      </c>
      <c r="B56" s="56"/>
      <c r="C56" s="56"/>
      <c r="D56" s="56"/>
      <c r="E56" s="56"/>
      <c r="F56" s="56"/>
      <c r="G56" s="57"/>
      <c r="H56" s="57"/>
      <c r="I56" s="57"/>
      <c r="J56" s="58"/>
      <c r="K56" s="58"/>
      <c r="L56" s="59"/>
      <c r="M56" s="59"/>
      <c r="N56" s="49"/>
      <c r="O56" s="59"/>
      <c r="Q56" s="20"/>
    </row>
    <row r="57" spans="1:19" s="44" customFormat="1" ht="21.75" customHeight="1" x14ac:dyDescent="0.2">
      <c r="A57" s="44" t="s">
        <v>51</v>
      </c>
      <c r="B57" s="60"/>
      <c r="C57" s="60"/>
      <c r="D57" s="60"/>
      <c r="E57" s="60"/>
      <c r="F57" s="60"/>
      <c r="G57" s="61"/>
      <c r="H57" s="61"/>
      <c r="I57" s="28">
        <f>I21</f>
        <v>118148850</v>
      </c>
      <c r="J57" s="62"/>
      <c r="K57" s="28">
        <f>K21</f>
        <v>131379737</v>
      </c>
      <c r="L57" s="59"/>
      <c r="M57" s="28">
        <f>M21</f>
        <v>124031236</v>
      </c>
      <c r="N57" s="28"/>
      <c r="O57" s="28">
        <f>O21</f>
        <v>79215524</v>
      </c>
      <c r="Q57" s="20"/>
    </row>
    <row r="58" spans="1:19" s="44" customFormat="1" ht="21.75" customHeight="1" x14ac:dyDescent="0.2">
      <c r="A58" s="44" t="s">
        <v>124</v>
      </c>
      <c r="B58" s="60"/>
      <c r="C58" s="60"/>
      <c r="D58" s="60"/>
      <c r="E58" s="60"/>
      <c r="F58" s="60"/>
      <c r="G58" s="62"/>
      <c r="H58" s="62"/>
      <c r="I58" s="62"/>
      <c r="J58" s="62"/>
      <c r="K58" s="62"/>
      <c r="L58" s="59"/>
      <c r="M58" s="63"/>
      <c r="N58" s="28"/>
      <c r="O58" s="63"/>
      <c r="Q58" s="20"/>
    </row>
    <row r="59" spans="1:19" s="44" customFormat="1" ht="21.75" customHeight="1" x14ac:dyDescent="0.2">
      <c r="A59" s="44" t="s">
        <v>125</v>
      </c>
      <c r="B59" s="60"/>
      <c r="C59" s="60"/>
      <c r="D59" s="60"/>
      <c r="E59" s="60"/>
      <c r="F59" s="60"/>
      <c r="G59" s="62"/>
      <c r="H59" s="62"/>
      <c r="I59" s="62"/>
      <c r="J59" s="62"/>
      <c r="K59" s="62"/>
      <c r="L59" s="59"/>
      <c r="M59" s="63"/>
      <c r="N59" s="28"/>
      <c r="O59" s="63"/>
      <c r="Q59" s="20"/>
    </row>
    <row r="60" spans="1:19" s="44" customFormat="1" ht="21.75" customHeight="1" x14ac:dyDescent="0.2">
      <c r="A60" s="44" t="s">
        <v>53</v>
      </c>
      <c r="B60" s="60"/>
      <c r="C60" s="60"/>
      <c r="D60" s="60"/>
      <c r="E60" s="60"/>
      <c r="F60" s="60"/>
      <c r="G60" s="153"/>
      <c r="H60" s="153"/>
      <c r="I60" s="158">
        <v>10915405</v>
      </c>
      <c r="J60" s="153"/>
      <c r="K60" s="158">
        <v>7643444</v>
      </c>
      <c r="L60" s="159"/>
      <c r="M60" s="158">
        <v>10220828</v>
      </c>
      <c r="N60" s="141"/>
      <c r="O60" s="141">
        <v>7539737</v>
      </c>
      <c r="Q60" s="20"/>
      <c r="S60" s="22"/>
    </row>
    <row r="61" spans="1:19" s="44" customFormat="1" ht="21.75" customHeight="1" x14ac:dyDescent="0.2">
      <c r="A61" s="44" t="s">
        <v>152</v>
      </c>
      <c r="B61" s="60"/>
      <c r="C61" s="60"/>
      <c r="D61" s="60"/>
      <c r="E61" s="60"/>
      <c r="F61" s="60"/>
      <c r="G61" s="155">
        <v>14</v>
      </c>
      <c r="H61" s="153"/>
      <c r="I61" s="158">
        <v>112065274</v>
      </c>
      <c r="J61" s="153"/>
      <c r="K61" s="158">
        <v>23300305</v>
      </c>
      <c r="L61" s="158"/>
      <c r="M61" s="158">
        <v>112063537</v>
      </c>
      <c r="N61" s="141"/>
      <c r="O61" s="141">
        <v>23300305</v>
      </c>
      <c r="Q61" s="20"/>
      <c r="S61" s="22"/>
    </row>
    <row r="62" spans="1:19" s="44" customFormat="1" ht="21.75" customHeight="1" x14ac:dyDescent="0.2">
      <c r="A62" s="44" t="s">
        <v>229</v>
      </c>
      <c r="B62" s="60"/>
      <c r="C62" s="60"/>
      <c r="D62" s="60"/>
      <c r="E62" s="60"/>
      <c r="F62" s="60"/>
      <c r="G62" s="155">
        <v>14</v>
      </c>
      <c r="H62" s="153"/>
      <c r="I62" s="158">
        <v>66063411</v>
      </c>
      <c r="J62" s="153"/>
      <c r="K62" s="158">
        <v>0</v>
      </c>
      <c r="L62" s="158"/>
      <c r="M62" s="158">
        <v>66061674</v>
      </c>
      <c r="N62" s="141"/>
      <c r="O62" s="141">
        <v>0</v>
      </c>
      <c r="Q62" s="20"/>
      <c r="S62" s="22"/>
    </row>
    <row r="63" spans="1:19" s="44" customFormat="1" ht="21.75" customHeight="1" x14ac:dyDescent="0.2">
      <c r="A63" s="44" t="s">
        <v>241</v>
      </c>
      <c r="B63" s="60"/>
      <c r="C63" s="60"/>
      <c r="D63" s="60"/>
      <c r="E63" s="60"/>
      <c r="F63" s="60"/>
      <c r="G63" s="155">
        <v>14</v>
      </c>
      <c r="H63" s="153"/>
      <c r="I63" s="158">
        <v>-112065274</v>
      </c>
      <c r="J63" s="153"/>
      <c r="K63" s="158">
        <v>92721635</v>
      </c>
      <c r="L63" s="158"/>
      <c r="M63" s="158">
        <v>-112063537</v>
      </c>
      <c r="N63" s="158"/>
      <c r="O63" s="158">
        <v>92731635</v>
      </c>
      <c r="Q63" s="20"/>
      <c r="S63" s="22"/>
    </row>
    <row r="64" spans="1:19" s="44" customFormat="1" ht="21.75" customHeight="1" x14ac:dyDescent="0.2">
      <c r="A64" s="44" t="s">
        <v>174</v>
      </c>
      <c r="B64" s="60"/>
      <c r="C64" s="60"/>
      <c r="D64" s="60"/>
      <c r="E64" s="60"/>
      <c r="F64" s="60"/>
      <c r="G64" s="155">
        <v>14</v>
      </c>
      <c r="H64" s="153"/>
      <c r="I64" s="158">
        <v>0</v>
      </c>
      <c r="J64" s="153"/>
      <c r="K64" s="158">
        <v>-5500000</v>
      </c>
      <c r="L64" s="158"/>
      <c r="M64" s="158">
        <v>0</v>
      </c>
      <c r="N64" s="158"/>
      <c r="O64" s="158">
        <v>-5500000</v>
      </c>
      <c r="Q64" s="20"/>
      <c r="S64" s="22"/>
    </row>
    <row r="65" spans="1:19" s="44" customFormat="1" ht="21.75" customHeight="1" x14ac:dyDescent="0.2">
      <c r="A65" s="44" t="s">
        <v>198</v>
      </c>
      <c r="B65" s="60"/>
      <c r="C65" s="60"/>
      <c r="D65" s="60"/>
      <c r="E65" s="60"/>
      <c r="F65" s="60"/>
      <c r="G65" s="155">
        <v>15</v>
      </c>
      <c r="H65" s="153"/>
      <c r="I65" s="158">
        <v>0</v>
      </c>
      <c r="J65" s="153"/>
      <c r="K65" s="158">
        <v>-197678</v>
      </c>
      <c r="L65" s="159"/>
      <c r="M65" s="158">
        <v>0</v>
      </c>
      <c r="N65" s="158"/>
      <c r="O65" s="158">
        <v>-197678</v>
      </c>
      <c r="Q65" s="20"/>
      <c r="S65" s="22"/>
    </row>
    <row r="66" spans="1:19" s="44" customFormat="1" ht="21.75" customHeight="1" x14ac:dyDescent="0.2">
      <c r="A66" s="133" t="s">
        <v>181</v>
      </c>
      <c r="B66" s="60"/>
      <c r="C66" s="60"/>
      <c r="D66" s="60"/>
      <c r="E66" s="60"/>
      <c r="F66" s="60"/>
      <c r="G66" s="155">
        <v>15</v>
      </c>
      <c r="H66" s="153"/>
      <c r="I66" s="158">
        <v>-1232377</v>
      </c>
      <c r="J66" s="153"/>
      <c r="K66" s="158">
        <v>-124122</v>
      </c>
      <c r="L66" s="159"/>
      <c r="M66" s="158">
        <v>-1232377</v>
      </c>
      <c r="N66" s="158"/>
      <c r="O66" s="158">
        <v>-124122</v>
      </c>
      <c r="Q66" s="20"/>
      <c r="S66" s="22"/>
    </row>
    <row r="67" spans="1:19" s="44" customFormat="1" ht="21.75" customHeight="1" x14ac:dyDescent="0.2">
      <c r="A67" s="60" t="s">
        <v>240</v>
      </c>
      <c r="B67" s="60"/>
      <c r="C67" s="60"/>
      <c r="D67" s="60"/>
      <c r="E67" s="60"/>
      <c r="F67" s="60"/>
      <c r="G67" s="155"/>
      <c r="H67" s="153"/>
      <c r="I67" s="141">
        <v>139122</v>
      </c>
      <c r="J67" s="153"/>
      <c r="K67" s="141">
        <v>1434837</v>
      </c>
      <c r="L67" s="154"/>
      <c r="M67" s="141">
        <v>139122</v>
      </c>
      <c r="N67" s="141"/>
      <c r="O67" s="141">
        <v>1434837</v>
      </c>
      <c r="Q67" s="20"/>
      <c r="S67" s="22"/>
    </row>
    <row r="68" spans="1:19" s="44" customFormat="1" ht="21.75" customHeight="1" x14ac:dyDescent="0.2">
      <c r="A68" s="60" t="s">
        <v>230</v>
      </c>
      <c r="B68" s="60"/>
      <c r="C68" s="60"/>
      <c r="D68" s="60"/>
      <c r="E68" s="60"/>
      <c r="F68" s="60"/>
      <c r="G68" s="153"/>
      <c r="H68" s="153"/>
      <c r="N68" s="141"/>
      <c r="O68" s="141"/>
      <c r="Q68" s="20"/>
    </row>
    <row r="69" spans="1:19" s="44" customFormat="1" ht="21.75" customHeight="1" x14ac:dyDescent="0.2">
      <c r="A69" s="60" t="s">
        <v>231</v>
      </c>
      <c r="B69" s="60"/>
      <c r="C69" s="60"/>
      <c r="D69" s="60"/>
      <c r="E69" s="60"/>
      <c r="F69" s="60"/>
      <c r="G69" s="153"/>
      <c r="H69" s="153"/>
      <c r="I69" s="158">
        <v>-18934914</v>
      </c>
      <c r="J69" s="153"/>
      <c r="K69" s="158">
        <v>-30320647</v>
      </c>
      <c r="L69" s="159"/>
      <c r="M69" s="158">
        <v>-18934914</v>
      </c>
      <c r="N69" s="141"/>
      <c r="O69" s="141">
        <v>-30320647</v>
      </c>
      <c r="Q69" s="20"/>
      <c r="S69" s="22"/>
    </row>
    <row r="70" spans="1:19" s="44" customFormat="1" ht="21.75" customHeight="1" x14ac:dyDescent="0.2">
      <c r="A70" s="44" t="s">
        <v>54</v>
      </c>
      <c r="B70" s="60"/>
      <c r="C70" s="60"/>
      <c r="D70" s="60"/>
      <c r="E70" s="60"/>
      <c r="F70" s="60"/>
      <c r="G70" s="153"/>
      <c r="H70" s="153"/>
      <c r="I70" s="158">
        <v>1228913</v>
      </c>
      <c r="J70" s="153"/>
      <c r="K70" s="158">
        <v>2879741</v>
      </c>
      <c r="L70" s="159"/>
      <c r="M70" s="158">
        <v>1134568</v>
      </c>
      <c r="N70" s="141"/>
      <c r="O70" s="141">
        <v>2826258</v>
      </c>
      <c r="Q70" s="20"/>
      <c r="S70" s="22"/>
    </row>
    <row r="71" spans="1:19" s="44" customFormat="1" ht="21.75" customHeight="1" x14ac:dyDescent="0.2">
      <c r="A71" s="44" t="s">
        <v>199</v>
      </c>
      <c r="B71" s="60"/>
      <c r="C71" s="60"/>
      <c r="D71" s="60"/>
      <c r="E71" s="60"/>
      <c r="F71" s="60"/>
      <c r="G71" s="153"/>
      <c r="H71" s="153"/>
      <c r="I71" s="158">
        <v>-393878</v>
      </c>
      <c r="J71" s="153"/>
      <c r="K71" s="158">
        <v>-1540201</v>
      </c>
      <c r="L71" s="159"/>
      <c r="M71" s="158">
        <v>-383706</v>
      </c>
      <c r="N71" s="141"/>
      <c r="O71" s="141">
        <v>-1454721</v>
      </c>
      <c r="Q71" s="20"/>
      <c r="S71" s="22"/>
    </row>
    <row r="72" spans="1:19" s="44" customFormat="1" ht="21.75" customHeight="1" x14ac:dyDescent="0.2">
      <c r="A72" s="44" t="s">
        <v>200</v>
      </c>
      <c r="B72" s="60"/>
      <c r="C72" s="60"/>
      <c r="D72" s="60"/>
      <c r="E72" s="60"/>
      <c r="F72" s="60"/>
      <c r="G72" s="155">
        <v>17</v>
      </c>
      <c r="H72" s="153"/>
      <c r="I72" s="158">
        <v>0</v>
      </c>
      <c r="J72" s="153"/>
      <c r="K72" s="158">
        <v>0</v>
      </c>
      <c r="L72" s="159"/>
      <c r="M72" s="158">
        <v>-49999700</v>
      </c>
      <c r="N72" s="141"/>
      <c r="O72" s="141">
        <v>-14999910</v>
      </c>
      <c r="Q72" s="20"/>
      <c r="S72" s="22"/>
    </row>
    <row r="73" spans="1:19" s="44" customFormat="1" ht="21.75" customHeight="1" x14ac:dyDescent="0.2">
      <c r="A73" s="60" t="s">
        <v>32</v>
      </c>
      <c r="B73" s="60"/>
      <c r="C73" s="60"/>
      <c r="D73" s="60"/>
      <c r="E73" s="60"/>
      <c r="F73" s="60"/>
      <c r="G73" s="153"/>
      <c r="H73" s="153"/>
      <c r="I73" s="160">
        <v>86658442</v>
      </c>
      <c r="J73" s="153"/>
      <c r="K73" s="160">
        <v>83977953</v>
      </c>
      <c r="L73" s="159"/>
      <c r="M73" s="160">
        <v>87297397</v>
      </c>
      <c r="N73" s="141"/>
      <c r="O73" s="149">
        <v>84397130</v>
      </c>
      <c r="Q73" s="20"/>
      <c r="S73" s="22"/>
    </row>
    <row r="74" spans="1:19" s="44" customFormat="1" ht="21.75" customHeight="1" x14ac:dyDescent="0.2">
      <c r="A74" s="44" t="s">
        <v>91</v>
      </c>
      <c r="B74" s="60"/>
      <c r="C74" s="60"/>
      <c r="D74" s="60"/>
      <c r="E74" s="60"/>
      <c r="F74" s="60"/>
      <c r="G74" s="62"/>
      <c r="H74" s="62"/>
      <c r="J74" s="62"/>
      <c r="L74" s="59"/>
      <c r="N74" s="28"/>
      <c r="Q74" s="20"/>
    </row>
    <row r="75" spans="1:19" s="44" customFormat="1" ht="21.75" customHeight="1" x14ac:dyDescent="0.2">
      <c r="A75" s="44" t="s">
        <v>55</v>
      </c>
      <c r="B75" s="60"/>
      <c r="C75" s="60"/>
      <c r="D75" s="60"/>
      <c r="E75" s="60"/>
      <c r="F75" s="60"/>
      <c r="G75" s="62"/>
      <c r="H75" s="62"/>
      <c r="I75" s="28">
        <f>SUM(I57:I73)</f>
        <v>262592974</v>
      </c>
      <c r="J75" s="62"/>
      <c r="K75" s="28">
        <f>SUM(K57:K73)</f>
        <v>305655004</v>
      </c>
      <c r="L75" s="59"/>
      <c r="M75" s="28">
        <f>SUM(M57:M73)</f>
        <v>218334128</v>
      </c>
      <c r="N75" s="28"/>
      <c r="O75" s="28">
        <f>SUM(O57:O73)</f>
        <v>238848348</v>
      </c>
      <c r="Q75" s="20"/>
    </row>
    <row r="76" spans="1:19" s="44" customFormat="1" ht="21.75" customHeight="1" x14ac:dyDescent="0.2">
      <c r="A76" s="44" t="s">
        <v>56</v>
      </c>
      <c r="B76" s="60"/>
      <c r="C76" s="60"/>
      <c r="D76" s="60"/>
      <c r="E76" s="60"/>
      <c r="G76" s="62"/>
      <c r="H76" s="62"/>
      <c r="I76" s="49"/>
      <c r="J76" s="62"/>
      <c r="K76" s="49"/>
      <c r="L76" s="59"/>
      <c r="M76" s="49"/>
      <c r="N76" s="49"/>
      <c r="O76" s="49"/>
      <c r="Q76" s="20"/>
    </row>
    <row r="77" spans="1:19" s="44" customFormat="1" ht="21.75" customHeight="1" x14ac:dyDescent="0.2">
      <c r="A77" s="44" t="s">
        <v>57</v>
      </c>
      <c r="C77" s="60"/>
      <c r="D77" s="60"/>
      <c r="E77" s="60"/>
      <c r="F77" s="60"/>
      <c r="G77" s="62"/>
      <c r="H77" s="62"/>
      <c r="I77" s="158">
        <v>29845141</v>
      </c>
      <c r="J77" s="153"/>
      <c r="K77" s="158">
        <v>1888830</v>
      </c>
      <c r="L77" s="159"/>
      <c r="M77" s="158">
        <v>29866352</v>
      </c>
      <c r="N77" s="158"/>
      <c r="O77" s="158">
        <v>6357158</v>
      </c>
      <c r="Q77" s="20"/>
    </row>
    <row r="78" spans="1:19" s="44" customFormat="1" ht="21.75" customHeight="1" x14ac:dyDescent="0.2">
      <c r="A78" s="44" t="s">
        <v>67</v>
      </c>
      <c r="B78" s="60"/>
      <c r="C78" s="60"/>
      <c r="D78" s="60"/>
      <c r="E78" s="60"/>
      <c r="F78" s="60"/>
      <c r="G78" s="62"/>
      <c r="H78" s="62"/>
      <c r="I78" s="158">
        <v>-184061394</v>
      </c>
      <c r="J78" s="153"/>
      <c r="K78" s="158">
        <v>-196488342</v>
      </c>
      <c r="L78" s="159"/>
      <c r="M78" s="158">
        <v>-184061394</v>
      </c>
      <c r="N78" s="158"/>
      <c r="O78" s="158">
        <v>-196488342</v>
      </c>
      <c r="Q78" s="20"/>
    </row>
    <row r="79" spans="1:19" s="44" customFormat="1" ht="21.75" customHeight="1" x14ac:dyDescent="0.2">
      <c r="A79" s="44" t="s">
        <v>58</v>
      </c>
      <c r="C79" s="60"/>
      <c r="D79" s="60"/>
      <c r="E79" s="60"/>
      <c r="F79" s="60"/>
      <c r="G79" s="62"/>
      <c r="H79" s="62"/>
      <c r="I79" s="158">
        <v>17851552</v>
      </c>
      <c r="J79" s="153"/>
      <c r="K79" s="158">
        <v>-87173</v>
      </c>
      <c r="L79" s="159"/>
      <c r="M79" s="158">
        <v>17851552</v>
      </c>
      <c r="N79" s="158"/>
      <c r="O79" s="158">
        <v>-87173</v>
      </c>
      <c r="Q79" s="20"/>
    </row>
    <row r="80" spans="1:19" s="44" customFormat="1" ht="21.75" customHeight="1" x14ac:dyDescent="0.2">
      <c r="A80" s="44" t="s">
        <v>89</v>
      </c>
      <c r="B80" s="60"/>
      <c r="C80" s="60"/>
      <c r="D80" s="60"/>
      <c r="E80" s="60"/>
      <c r="F80" s="60"/>
      <c r="G80" s="62"/>
      <c r="H80" s="62"/>
      <c r="I80" s="158">
        <v>23685845</v>
      </c>
      <c r="J80" s="153"/>
      <c r="K80" s="158">
        <v>21320970</v>
      </c>
      <c r="L80" s="159"/>
      <c r="M80" s="158">
        <v>23685845</v>
      </c>
      <c r="N80" s="158"/>
      <c r="O80" s="158">
        <v>21320970</v>
      </c>
      <c r="Q80" s="20"/>
    </row>
    <row r="81" spans="1:17" s="44" customFormat="1" ht="21.75" customHeight="1" x14ac:dyDescent="0.2">
      <c r="A81" s="44" t="s">
        <v>90</v>
      </c>
      <c r="B81" s="60"/>
      <c r="C81" s="60"/>
      <c r="D81" s="60"/>
      <c r="E81" s="60"/>
      <c r="F81" s="60"/>
      <c r="G81" s="62"/>
      <c r="H81" s="62"/>
      <c r="I81" s="158">
        <v>21082452</v>
      </c>
      <c r="J81" s="153"/>
      <c r="K81" s="158">
        <v>69774077</v>
      </c>
      <c r="L81" s="159"/>
      <c r="M81" s="158">
        <v>21082452</v>
      </c>
      <c r="N81" s="158"/>
      <c r="O81" s="158">
        <v>69774077</v>
      </c>
      <c r="Q81" s="20"/>
    </row>
    <row r="82" spans="1:17" s="44" customFormat="1" ht="21.75" customHeight="1" x14ac:dyDescent="0.2">
      <c r="A82" s="44" t="s">
        <v>59</v>
      </c>
      <c r="B82" s="60"/>
      <c r="C82" s="60"/>
      <c r="D82" s="60"/>
      <c r="E82" s="60"/>
      <c r="F82" s="60"/>
      <c r="G82" s="62"/>
      <c r="H82" s="62"/>
      <c r="I82" s="158">
        <v>5525056</v>
      </c>
      <c r="J82" s="153"/>
      <c r="K82" s="158">
        <v>469079</v>
      </c>
      <c r="L82" s="159"/>
      <c r="M82" s="158">
        <v>5518574</v>
      </c>
      <c r="N82" s="158"/>
      <c r="O82" s="158">
        <v>74867</v>
      </c>
      <c r="Q82" s="20"/>
    </row>
    <row r="83" spans="1:17" s="44" customFormat="1" ht="21.75" customHeight="1" x14ac:dyDescent="0.2">
      <c r="A83" s="44" t="s">
        <v>94</v>
      </c>
      <c r="B83" s="60"/>
      <c r="C83" s="60"/>
      <c r="D83" s="60"/>
      <c r="E83" s="60"/>
      <c r="F83" s="60"/>
      <c r="G83" s="62"/>
      <c r="H83" s="62"/>
      <c r="I83" s="143"/>
      <c r="J83" s="153"/>
      <c r="K83" s="143"/>
      <c r="L83" s="159"/>
      <c r="M83" s="143"/>
      <c r="N83" s="143"/>
      <c r="O83" s="143"/>
      <c r="Q83" s="20"/>
    </row>
    <row r="84" spans="1:17" s="44" customFormat="1" ht="21.75" customHeight="1" x14ac:dyDescent="0.2">
      <c r="A84" s="44" t="s">
        <v>60</v>
      </c>
      <c r="B84" s="60"/>
      <c r="C84" s="60"/>
      <c r="D84" s="60"/>
      <c r="E84" s="60"/>
      <c r="F84" s="60"/>
      <c r="G84" s="62"/>
      <c r="H84" s="62"/>
      <c r="I84" s="158">
        <v>-204020</v>
      </c>
      <c r="J84" s="153"/>
      <c r="K84" s="158">
        <v>-301691</v>
      </c>
      <c r="L84" s="159"/>
      <c r="M84" s="158">
        <v>-250520</v>
      </c>
      <c r="N84" s="158"/>
      <c r="O84" s="158">
        <v>-1107962</v>
      </c>
      <c r="Q84" s="20"/>
    </row>
    <row r="85" spans="1:17" s="44" customFormat="1" ht="21.75" customHeight="1" x14ac:dyDescent="0.2">
      <c r="A85" s="44" t="s">
        <v>211</v>
      </c>
      <c r="B85" s="60"/>
      <c r="C85" s="60"/>
      <c r="D85" s="60"/>
      <c r="E85" s="60"/>
      <c r="F85" s="60"/>
      <c r="G85" s="62"/>
      <c r="H85" s="62"/>
      <c r="I85" s="158">
        <v>0</v>
      </c>
      <c r="J85" s="153"/>
      <c r="K85" s="158">
        <v>-3212730</v>
      </c>
      <c r="L85" s="159"/>
      <c r="M85" s="158">
        <v>0</v>
      </c>
      <c r="N85" s="158"/>
      <c r="O85" s="158">
        <v>-3399172</v>
      </c>
      <c r="Q85" s="20"/>
    </row>
    <row r="86" spans="1:17" s="44" customFormat="1" ht="21.75" customHeight="1" x14ac:dyDescent="0.2">
      <c r="A86" s="44" t="s">
        <v>238</v>
      </c>
      <c r="B86" s="60"/>
      <c r="C86" s="60"/>
      <c r="D86" s="60"/>
      <c r="E86" s="60"/>
      <c r="F86" s="60"/>
      <c r="G86" s="62"/>
      <c r="H86" s="62"/>
      <c r="I86" s="158">
        <v>-84401</v>
      </c>
      <c r="J86" s="153"/>
      <c r="K86" s="158">
        <v>0</v>
      </c>
      <c r="L86" s="159"/>
      <c r="M86" s="158">
        <v>-131816</v>
      </c>
      <c r="N86" s="158"/>
      <c r="O86" s="158">
        <v>0</v>
      </c>
      <c r="Q86" s="20"/>
    </row>
    <row r="87" spans="1:17" s="44" customFormat="1" ht="21.75" customHeight="1" x14ac:dyDescent="0.2">
      <c r="A87" s="44" t="s">
        <v>61</v>
      </c>
      <c r="B87" s="60"/>
      <c r="C87" s="60"/>
      <c r="D87" s="60"/>
      <c r="E87" s="60"/>
      <c r="F87" s="60"/>
      <c r="G87" s="62"/>
      <c r="H87" s="62"/>
      <c r="I87" s="158">
        <v>-2289819</v>
      </c>
      <c r="J87" s="153"/>
      <c r="K87" s="158">
        <v>11239555</v>
      </c>
      <c r="L87" s="159"/>
      <c r="M87" s="158">
        <v>-1837948</v>
      </c>
      <c r="N87" s="158"/>
      <c r="O87" s="158">
        <v>10995148</v>
      </c>
      <c r="Q87" s="20"/>
    </row>
    <row r="88" spans="1:17" s="44" customFormat="1" ht="21.75" customHeight="1" x14ac:dyDescent="0.2">
      <c r="A88" s="44" t="s">
        <v>212</v>
      </c>
      <c r="B88" s="60"/>
      <c r="C88" s="60"/>
      <c r="D88" s="60"/>
      <c r="E88" s="60"/>
      <c r="F88" s="60"/>
      <c r="G88" s="62"/>
      <c r="H88" s="62"/>
      <c r="I88" s="158">
        <v>0</v>
      </c>
      <c r="J88" s="153"/>
      <c r="K88" s="158">
        <v>-53147400</v>
      </c>
      <c r="L88" s="159"/>
      <c r="M88" s="158">
        <v>0</v>
      </c>
      <c r="N88" s="158"/>
      <c r="O88" s="158">
        <v>-53147400</v>
      </c>
      <c r="Q88" s="20"/>
    </row>
    <row r="89" spans="1:17" s="44" customFormat="1" ht="21.75" customHeight="1" x14ac:dyDescent="0.2">
      <c r="A89" s="44" t="s">
        <v>235</v>
      </c>
      <c r="B89" s="60"/>
      <c r="C89" s="60"/>
      <c r="D89" s="60"/>
      <c r="E89" s="60"/>
      <c r="F89" s="60"/>
      <c r="G89" s="62"/>
      <c r="H89" s="62"/>
      <c r="I89" s="160">
        <v>492643</v>
      </c>
      <c r="J89" s="153"/>
      <c r="K89" s="160">
        <v>0</v>
      </c>
      <c r="L89" s="159"/>
      <c r="M89" s="160">
        <v>492643</v>
      </c>
      <c r="N89" s="158"/>
      <c r="O89" s="160">
        <v>0</v>
      </c>
      <c r="Q89" s="20"/>
    </row>
    <row r="90" spans="1:17" s="44" customFormat="1" ht="21.75" customHeight="1" x14ac:dyDescent="0.2">
      <c r="A90" s="44" t="s">
        <v>52</v>
      </c>
      <c r="B90" s="60"/>
      <c r="C90" s="60"/>
      <c r="D90" s="60"/>
      <c r="E90" s="60"/>
      <c r="F90" s="60"/>
      <c r="G90" s="62"/>
      <c r="H90" s="62"/>
      <c r="I90" s="28">
        <f>SUM(I75:I89)</f>
        <v>174436029</v>
      </c>
      <c r="J90" s="62"/>
      <c r="K90" s="28">
        <f>SUM(K75:K89)</f>
        <v>157110179</v>
      </c>
      <c r="L90" s="59"/>
      <c r="M90" s="28">
        <f>SUM(M75:M89)</f>
        <v>130549868</v>
      </c>
      <c r="N90" s="28"/>
      <c r="O90" s="28">
        <f>SUM(O75:O89)</f>
        <v>93140519</v>
      </c>
      <c r="Q90" s="20"/>
    </row>
    <row r="91" spans="1:17" s="44" customFormat="1" ht="21.75" customHeight="1" x14ac:dyDescent="0.2">
      <c r="A91" s="44" t="s">
        <v>234</v>
      </c>
      <c r="B91" s="60"/>
      <c r="C91" s="60"/>
      <c r="D91" s="60"/>
      <c r="E91" s="60"/>
      <c r="F91" s="60"/>
      <c r="G91" s="62"/>
      <c r="H91" s="62"/>
      <c r="I91" s="141">
        <v>393878</v>
      </c>
      <c r="J91" s="153"/>
      <c r="K91" s="141">
        <v>1540201</v>
      </c>
      <c r="L91" s="154"/>
      <c r="M91" s="141">
        <v>383706</v>
      </c>
      <c r="N91" s="141"/>
      <c r="O91" s="141">
        <v>1454721</v>
      </c>
      <c r="Q91" s="20"/>
    </row>
    <row r="92" spans="1:17" s="44" customFormat="1" ht="21.75" customHeight="1" x14ac:dyDescent="0.2">
      <c r="A92" s="44" t="s">
        <v>232</v>
      </c>
      <c r="B92" s="60"/>
      <c r="C92" s="60"/>
      <c r="D92" s="60"/>
      <c r="E92" s="60"/>
      <c r="F92" s="60"/>
      <c r="G92" s="62"/>
      <c r="H92" s="62"/>
      <c r="I92" s="141">
        <v>-83826939</v>
      </c>
      <c r="J92" s="153"/>
      <c r="K92" s="141">
        <v>-87787103</v>
      </c>
      <c r="L92" s="154"/>
      <c r="M92" s="141">
        <v>-84598432</v>
      </c>
      <c r="N92" s="141"/>
      <c r="O92" s="141">
        <v>-87787103</v>
      </c>
      <c r="Q92" s="20"/>
    </row>
    <row r="93" spans="1:17" s="44" customFormat="1" ht="21.75" customHeight="1" x14ac:dyDescent="0.2">
      <c r="A93" s="44" t="s">
        <v>233</v>
      </c>
      <c r="B93" s="60"/>
      <c r="C93" s="60"/>
      <c r="D93" s="60"/>
      <c r="E93" s="60"/>
      <c r="F93" s="60"/>
      <c r="G93" s="62"/>
      <c r="H93" s="62"/>
      <c r="I93" s="141">
        <v>-36748211</v>
      </c>
      <c r="J93" s="153"/>
      <c r="K93" s="141">
        <v>-53556425</v>
      </c>
      <c r="L93" s="154"/>
      <c r="M93" s="141">
        <v>-26987315</v>
      </c>
      <c r="N93" s="141"/>
      <c r="O93" s="141">
        <v>-41310609</v>
      </c>
      <c r="Q93" s="20"/>
    </row>
    <row r="94" spans="1:17" s="44" customFormat="1" ht="21.75" customHeight="1" x14ac:dyDescent="0.2">
      <c r="A94" s="42" t="s">
        <v>165</v>
      </c>
      <c r="B94" s="56"/>
      <c r="C94" s="56"/>
      <c r="D94" s="56"/>
      <c r="E94" s="56"/>
      <c r="F94" s="60"/>
      <c r="G94" s="62"/>
      <c r="H94" s="62"/>
      <c r="I94" s="156">
        <f>SUM(I90:I93)</f>
        <v>54254757</v>
      </c>
      <c r="J94" s="153"/>
      <c r="K94" s="156">
        <f>SUM(K90:K93)</f>
        <v>17306852</v>
      </c>
      <c r="L94" s="154"/>
      <c r="M94" s="156">
        <f>SUM(M90:M93)</f>
        <v>19347827</v>
      </c>
      <c r="N94" s="141"/>
      <c r="O94" s="156">
        <f>SUM(O90:O93)</f>
        <v>-34502472</v>
      </c>
      <c r="Q94" s="20"/>
    </row>
    <row r="95" spans="1:17" s="44" customFormat="1" ht="21.75" customHeight="1" x14ac:dyDescent="0.2">
      <c r="A95" s="42"/>
      <c r="B95" s="56"/>
      <c r="C95" s="56"/>
      <c r="D95" s="56"/>
      <c r="E95" s="56"/>
      <c r="F95" s="60"/>
      <c r="G95" s="62"/>
      <c r="H95" s="62"/>
      <c r="I95" s="62"/>
      <c r="J95" s="62"/>
      <c r="K95" s="62"/>
      <c r="L95" s="59"/>
      <c r="M95" s="28"/>
      <c r="N95" s="28"/>
      <c r="O95" s="28"/>
      <c r="Q95" s="20"/>
    </row>
    <row r="96" spans="1:17" s="44" customFormat="1" ht="21.75" customHeight="1" x14ac:dyDescent="0.2">
      <c r="A96" s="2" t="s">
        <v>7</v>
      </c>
      <c r="B96" s="56"/>
      <c r="C96" s="56"/>
      <c r="E96" s="56"/>
      <c r="F96" s="60"/>
      <c r="G96" s="62"/>
      <c r="H96" s="62"/>
      <c r="I96" s="62"/>
      <c r="J96" s="62"/>
      <c r="K96" s="62"/>
      <c r="L96" s="59"/>
      <c r="M96" s="28"/>
      <c r="N96" s="28"/>
      <c r="O96" s="28"/>
      <c r="Q96" s="20"/>
    </row>
    <row r="97" spans="1:17" ht="21.75" customHeight="1" x14ac:dyDescent="0.2">
      <c r="A97" s="6" t="s">
        <v>190</v>
      </c>
      <c r="B97" s="7"/>
      <c r="C97" s="7"/>
      <c r="D97" s="7"/>
      <c r="E97" s="7"/>
      <c r="F97" s="8"/>
      <c r="G97" s="9"/>
      <c r="H97" s="9"/>
      <c r="I97" s="9"/>
      <c r="J97" s="9"/>
      <c r="K97" s="9"/>
      <c r="L97" s="8"/>
      <c r="M97" s="10"/>
      <c r="N97" s="8"/>
      <c r="O97" s="10"/>
    </row>
    <row r="98" spans="1:17" s="44" customFormat="1" ht="21.75" customHeight="1" x14ac:dyDescent="0.2">
      <c r="A98" s="42" t="s">
        <v>197</v>
      </c>
      <c r="C98" s="51"/>
      <c r="D98" s="51"/>
      <c r="E98" s="51"/>
      <c r="F98" s="52"/>
      <c r="G98" s="53"/>
      <c r="H98" s="53"/>
      <c r="I98" s="53"/>
      <c r="J98" s="53"/>
      <c r="K98" s="53"/>
      <c r="L98" s="54"/>
      <c r="M98" s="54"/>
      <c r="N98" s="55"/>
      <c r="O98" s="54"/>
      <c r="Q98" s="20"/>
    </row>
    <row r="99" spans="1:17" ht="21.75" customHeight="1" x14ac:dyDescent="0.2">
      <c r="A99" s="6" t="s">
        <v>177</v>
      </c>
      <c r="B99" s="8"/>
      <c r="C99" s="8"/>
      <c r="D99" s="8"/>
      <c r="E99" s="8"/>
      <c r="F99" s="8"/>
      <c r="G99" s="9"/>
      <c r="H99" s="9"/>
      <c r="I99" s="9"/>
      <c r="J99" s="9"/>
      <c r="K99" s="9"/>
      <c r="L99" s="8"/>
      <c r="M99" s="8"/>
      <c r="N99" s="8"/>
      <c r="O99" s="8"/>
    </row>
    <row r="100" spans="1:17" ht="21.75" customHeight="1" x14ac:dyDescent="0.2">
      <c r="A100" s="2"/>
      <c r="G100" s="2"/>
      <c r="H100" s="2"/>
      <c r="I100" s="2"/>
      <c r="J100" s="2"/>
      <c r="K100" s="2"/>
      <c r="M100" s="3"/>
      <c r="N100" s="12"/>
      <c r="O100" s="3" t="s">
        <v>12</v>
      </c>
    </row>
    <row r="101" spans="1:17" ht="21.75" customHeight="1" x14ac:dyDescent="0.2">
      <c r="A101" s="2"/>
      <c r="G101" s="13"/>
      <c r="H101" s="13"/>
      <c r="I101" s="164" t="s">
        <v>164</v>
      </c>
      <c r="J101" s="164"/>
      <c r="K101" s="164"/>
      <c r="L101" s="2"/>
      <c r="M101" s="163" t="s">
        <v>123</v>
      </c>
      <c r="N101" s="163"/>
      <c r="O101" s="163"/>
    </row>
    <row r="102" spans="1:17" ht="21.75" customHeight="1" x14ac:dyDescent="0.2">
      <c r="A102" s="2"/>
      <c r="G102" s="161" t="s">
        <v>8</v>
      </c>
      <c r="H102" s="1"/>
      <c r="I102" s="14">
        <v>2020</v>
      </c>
      <c r="J102" s="16"/>
      <c r="K102" s="14">
        <v>2019</v>
      </c>
      <c r="L102" s="15"/>
      <c r="M102" s="14">
        <v>2020</v>
      </c>
      <c r="N102" s="16"/>
      <c r="O102" s="14">
        <v>2019</v>
      </c>
    </row>
    <row r="103" spans="1:17" s="44" customFormat="1" ht="21.75" customHeight="1" x14ac:dyDescent="0.2">
      <c r="A103" s="42" t="s">
        <v>65</v>
      </c>
      <c r="B103" s="56"/>
      <c r="C103" s="56"/>
      <c r="D103" s="56"/>
      <c r="E103" s="56"/>
      <c r="F103" s="56"/>
      <c r="G103" s="58"/>
      <c r="H103" s="58"/>
      <c r="I103" s="58"/>
      <c r="J103" s="58"/>
      <c r="K103" s="58"/>
      <c r="L103" s="59"/>
      <c r="M103" s="63"/>
      <c r="N103" s="28"/>
      <c r="O103" s="63"/>
      <c r="Q103" s="20"/>
    </row>
    <row r="104" spans="1:17" s="44" customFormat="1" ht="21.75" customHeight="1" x14ac:dyDescent="0.2">
      <c r="A104" s="44" t="s">
        <v>201</v>
      </c>
      <c r="B104" s="56"/>
      <c r="C104" s="56"/>
      <c r="D104" s="56"/>
      <c r="E104" s="56"/>
      <c r="F104" s="56"/>
      <c r="G104" s="155">
        <v>15</v>
      </c>
      <c r="H104" s="157"/>
      <c r="I104" s="141">
        <v>-1340000000</v>
      </c>
      <c r="J104" s="157"/>
      <c r="K104" s="141">
        <v>-1500000000</v>
      </c>
      <c r="L104" s="154"/>
      <c r="M104" s="141">
        <v>-1340000000</v>
      </c>
      <c r="N104" s="141"/>
      <c r="O104" s="141">
        <v>-1500000000</v>
      </c>
      <c r="Q104" s="20"/>
    </row>
    <row r="105" spans="1:17" s="44" customFormat="1" ht="21.75" customHeight="1" x14ac:dyDescent="0.2">
      <c r="A105" s="44" t="s">
        <v>150</v>
      </c>
      <c r="B105" s="56"/>
      <c r="C105" s="56"/>
      <c r="D105" s="56"/>
      <c r="E105" s="56"/>
      <c r="F105" s="56"/>
      <c r="G105" s="155">
        <v>15</v>
      </c>
      <c r="H105" s="157"/>
      <c r="I105" s="141">
        <v>2071430055</v>
      </c>
      <c r="J105" s="157"/>
      <c r="K105" s="141">
        <v>740124122</v>
      </c>
      <c r="L105" s="154"/>
      <c r="M105" s="141">
        <v>2071430055</v>
      </c>
      <c r="N105" s="141"/>
      <c r="O105" s="141">
        <v>740124122</v>
      </c>
      <c r="Q105" s="20"/>
    </row>
    <row r="106" spans="1:17" s="44" customFormat="1" ht="21.75" customHeight="1" x14ac:dyDescent="0.2">
      <c r="A106" s="44" t="s">
        <v>92</v>
      </c>
      <c r="B106" s="60"/>
      <c r="C106" s="60"/>
      <c r="D106" s="60"/>
      <c r="E106" s="60"/>
      <c r="F106" s="60"/>
      <c r="G106" s="155"/>
      <c r="H106" s="157"/>
      <c r="I106" s="141">
        <v>-28756099</v>
      </c>
      <c r="J106" s="157"/>
      <c r="K106" s="141">
        <v>54405380</v>
      </c>
      <c r="L106" s="154"/>
      <c r="M106" s="141">
        <v>-28756099</v>
      </c>
      <c r="N106" s="141"/>
      <c r="O106" s="141">
        <v>54405380</v>
      </c>
      <c r="Q106" s="20"/>
    </row>
    <row r="107" spans="1:17" s="44" customFormat="1" ht="21.75" customHeight="1" x14ac:dyDescent="0.2">
      <c r="A107" s="44" t="s">
        <v>219</v>
      </c>
      <c r="B107" s="60"/>
      <c r="C107" s="60"/>
      <c r="D107" s="60"/>
      <c r="E107" s="60"/>
      <c r="F107" s="60"/>
      <c r="G107" s="155">
        <v>17</v>
      </c>
      <c r="H107" s="157"/>
      <c r="I107" s="141">
        <v>0</v>
      </c>
      <c r="J107" s="157"/>
      <c r="K107" s="141">
        <v>0</v>
      </c>
      <c r="L107" s="154"/>
      <c r="M107" s="141">
        <v>49999700</v>
      </c>
      <c r="N107" s="141"/>
      <c r="O107" s="141">
        <v>14999910</v>
      </c>
      <c r="Q107" s="20"/>
    </row>
    <row r="108" spans="1:17" s="44" customFormat="1" ht="21.75" customHeight="1" x14ac:dyDescent="0.2">
      <c r="A108" s="60" t="s">
        <v>213</v>
      </c>
      <c r="B108" s="60"/>
      <c r="C108" s="60"/>
      <c r="D108" s="60"/>
      <c r="E108" s="60"/>
      <c r="F108" s="60"/>
      <c r="G108" s="155"/>
      <c r="H108" s="153"/>
      <c r="I108" s="141">
        <v>-877201</v>
      </c>
      <c r="J108" s="153"/>
      <c r="K108" s="141">
        <v>-14325051</v>
      </c>
      <c r="L108" s="154"/>
      <c r="M108" s="141">
        <v>-847780</v>
      </c>
      <c r="N108" s="141"/>
      <c r="O108" s="141">
        <v>-13909932</v>
      </c>
      <c r="Q108" s="20"/>
    </row>
    <row r="109" spans="1:17" s="44" customFormat="1" ht="21.75" customHeight="1" x14ac:dyDescent="0.2">
      <c r="A109" s="60" t="s">
        <v>85</v>
      </c>
      <c r="B109" s="60"/>
      <c r="C109" s="60"/>
      <c r="D109" s="60"/>
      <c r="E109" s="60"/>
      <c r="F109" s="60"/>
      <c r="G109" s="155"/>
      <c r="H109" s="153"/>
      <c r="I109" s="141">
        <v>0</v>
      </c>
      <c r="J109" s="153"/>
      <c r="K109" s="141">
        <v>6238724</v>
      </c>
      <c r="L109" s="154"/>
      <c r="M109" s="141">
        <v>0</v>
      </c>
      <c r="N109" s="141"/>
      <c r="O109" s="141">
        <v>6238724</v>
      </c>
      <c r="Q109" s="20"/>
    </row>
    <row r="110" spans="1:17" s="44" customFormat="1" ht="21.75" customHeight="1" x14ac:dyDescent="0.2">
      <c r="A110" s="60" t="s">
        <v>214</v>
      </c>
      <c r="B110" s="60"/>
      <c r="C110" s="60"/>
      <c r="D110" s="60"/>
      <c r="E110" s="60"/>
      <c r="F110" s="60"/>
      <c r="G110" s="155"/>
      <c r="H110" s="153"/>
      <c r="I110" s="141">
        <v>-20290724</v>
      </c>
      <c r="J110" s="153"/>
      <c r="K110" s="141">
        <v>-3713192</v>
      </c>
      <c r="L110" s="154"/>
      <c r="M110" s="141">
        <v>-19945824</v>
      </c>
      <c r="N110" s="141"/>
      <c r="O110" s="141">
        <v>-3713192</v>
      </c>
      <c r="Q110" s="20"/>
    </row>
    <row r="111" spans="1:17" s="44" customFormat="1" ht="21.75" customHeight="1" x14ac:dyDescent="0.2">
      <c r="A111" s="60" t="s">
        <v>151</v>
      </c>
      <c r="B111" s="60"/>
      <c r="C111" s="60"/>
      <c r="D111" s="60"/>
      <c r="E111" s="60"/>
      <c r="F111" s="60"/>
      <c r="G111" s="155">
        <v>17</v>
      </c>
      <c r="H111" s="153"/>
      <c r="I111" s="141">
        <v>0</v>
      </c>
      <c r="J111" s="153"/>
      <c r="K111" s="141">
        <v>0</v>
      </c>
      <c r="L111" s="154"/>
      <c r="M111" s="141">
        <v>-15000000</v>
      </c>
      <c r="N111" s="141"/>
      <c r="O111" s="141">
        <v>0</v>
      </c>
      <c r="Q111" s="20"/>
    </row>
    <row r="112" spans="1:17" s="44" customFormat="1" ht="21.75" customHeight="1" x14ac:dyDescent="0.2">
      <c r="A112" s="42" t="s">
        <v>220</v>
      </c>
      <c r="B112" s="56"/>
      <c r="C112" s="56"/>
      <c r="D112" s="56"/>
      <c r="E112" s="56"/>
      <c r="F112" s="60"/>
      <c r="G112" s="62"/>
      <c r="H112" s="62"/>
      <c r="I112" s="116">
        <f>SUM(I104:I111)</f>
        <v>681506031</v>
      </c>
      <c r="J112" s="62"/>
      <c r="K112" s="116">
        <f>SUM(K104:K111)</f>
        <v>-717270017</v>
      </c>
      <c r="L112" s="59"/>
      <c r="M112" s="116">
        <f>SUM(M104:M111)</f>
        <v>716880052</v>
      </c>
      <c r="N112" s="28"/>
      <c r="O112" s="116">
        <f>SUM(O104:O111)</f>
        <v>-701854988</v>
      </c>
      <c r="Q112" s="20"/>
    </row>
    <row r="113" spans="1:17" s="44" customFormat="1" ht="21.75" customHeight="1" x14ac:dyDescent="0.2">
      <c r="A113" s="42" t="s">
        <v>62</v>
      </c>
      <c r="B113" s="56"/>
      <c r="C113" s="56"/>
      <c r="D113" s="56"/>
      <c r="E113" s="56"/>
      <c r="F113" s="56"/>
      <c r="G113" s="58"/>
      <c r="H113" s="58"/>
      <c r="I113" s="113"/>
      <c r="J113" s="58"/>
      <c r="K113" s="113"/>
      <c r="L113" s="59"/>
      <c r="M113" s="113"/>
      <c r="N113" s="49"/>
      <c r="O113" s="113"/>
      <c r="Q113" s="20"/>
    </row>
    <row r="114" spans="1:17" s="44" customFormat="1" ht="21.75" customHeight="1" x14ac:dyDescent="0.2">
      <c r="A114" s="119" t="s">
        <v>202</v>
      </c>
      <c r="B114" s="60"/>
      <c r="D114" s="60"/>
      <c r="E114" s="60"/>
      <c r="F114" s="60"/>
      <c r="G114" s="155"/>
      <c r="H114" s="157"/>
      <c r="I114" s="141">
        <v>7915380</v>
      </c>
      <c r="J114" s="157"/>
      <c r="K114" s="141">
        <v>-647006</v>
      </c>
      <c r="L114" s="154"/>
      <c r="M114" s="141">
        <v>7915380</v>
      </c>
      <c r="N114" s="141"/>
      <c r="O114" s="141">
        <v>-567756</v>
      </c>
      <c r="Q114" s="20"/>
    </row>
    <row r="115" spans="1:17" s="44" customFormat="1" ht="21.75" customHeight="1" x14ac:dyDescent="0.2">
      <c r="A115" s="60" t="s">
        <v>170</v>
      </c>
      <c r="B115" s="60"/>
      <c r="D115" s="60"/>
      <c r="E115" s="60"/>
      <c r="F115" s="60"/>
      <c r="G115" s="155"/>
      <c r="H115" s="157"/>
      <c r="I115" s="141">
        <v>585000000</v>
      </c>
      <c r="J115" s="157"/>
      <c r="K115" s="141">
        <v>3411433593</v>
      </c>
      <c r="L115" s="154"/>
      <c r="M115" s="141">
        <v>585000000</v>
      </c>
      <c r="N115" s="141"/>
      <c r="O115" s="141">
        <v>3411433593</v>
      </c>
      <c r="Q115" s="20"/>
    </row>
    <row r="116" spans="1:17" s="44" customFormat="1" ht="21.75" customHeight="1" x14ac:dyDescent="0.2">
      <c r="A116" s="60" t="s">
        <v>171</v>
      </c>
      <c r="B116" s="60"/>
      <c r="D116" s="60"/>
      <c r="E116" s="60"/>
      <c r="F116" s="60"/>
      <c r="G116" s="155"/>
      <c r="H116" s="157"/>
      <c r="I116" s="141">
        <v>-684763180</v>
      </c>
      <c r="J116" s="157"/>
      <c r="K116" s="141">
        <v>-3581870277</v>
      </c>
      <c r="L116" s="154"/>
      <c r="M116" s="141">
        <v>-684763180</v>
      </c>
      <c r="N116" s="141"/>
      <c r="O116" s="141">
        <v>-3581870277</v>
      </c>
      <c r="Q116" s="20"/>
    </row>
    <row r="117" spans="1:17" s="44" customFormat="1" ht="21.75" customHeight="1" x14ac:dyDescent="0.2">
      <c r="A117" s="60" t="s">
        <v>172</v>
      </c>
      <c r="B117" s="60"/>
      <c r="D117" s="60"/>
      <c r="E117" s="60"/>
      <c r="F117" s="60"/>
      <c r="G117" s="155">
        <v>7</v>
      </c>
      <c r="H117" s="157"/>
      <c r="I117" s="141">
        <v>0</v>
      </c>
      <c r="J117" s="157"/>
      <c r="K117" s="141">
        <v>0</v>
      </c>
      <c r="L117" s="154"/>
      <c r="M117" s="141">
        <v>36000000</v>
      </c>
      <c r="N117" s="141"/>
      <c r="O117" s="141">
        <v>66000000</v>
      </c>
      <c r="Q117" s="20"/>
    </row>
    <row r="118" spans="1:17" s="44" customFormat="1" ht="21.75" customHeight="1" x14ac:dyDescent="0.2">
      <c r="A118" s="60" t="s">
        <v>206</v>
      </c>
      <c r="B118" s="60"/>
      <c r="D118" s="60"/>
      <c r="E118" s="60"/>
      <c r="F118" s="60"/>
      <c r="G118" s="155">
        <v>7</v>
      </c>
      <c r="H118" s="157"/>
      <c r="I118" s="141">
        <v>0</v>
      </c>
      <c r="J118" s="157"/>
      <c r="K118" s="141">
        <v>0</v>
      </c>
      <c r="L118" s="154"/>
      <c r="M118" s="141">
        <v>-48000000</v>
      </c>
      <c r="N118" s="141"/>
      <c r="O118" s="141">
        <v>0</v>
      </c>
      <c r="Q118" s="20"/>
    </row>
    <row r="119" spans="1:17" s="44" customFormat="1" ht="21.75" customHeight="1" x14ac:dyDescent="0.2">
      <c r="A119" s="44" t="s">
        <v>173</v>
      </c>
      <c r="B119" s="60"/>
      <c r="C119" s="60"/>
      <c r="D119" s="60"/>
      <c r="E119" s="60"/>
      <c r="F119" s="60"/>
      <c r="G119" s="155"/>
      <c r="H119" s="153"/>
      <c r="I119" s="141">
        <v>0</v>
      </c>
      <c r="J119" s="153"/>
      <c r="K119" s="141">
        <v>-12665000</v>
      </c>
      <c r="L119" s="154"/>
      <c r="M119" s="141">
        <v>0</v>
      </c>
      <c r="N119" s="141"/>
      <c r="O119" s="141">
        <v>-12665000</v>
      </c>
      <c r="Q119" s="20"/>
    </row>
    <row r="120" spans="1:17" s="44" customFormat="1" ht="21.75" customHeight="1" x14ac:dyDescent="0.2">
      <c r="A120" s="44" t="s">
        <v>93</v>
      </c>
      <c r="B120" s="60"/>
      <c r="C120" s="60"/>
      <c r="D120" s="60"/>
      <c r="E120" s="60"/>
      <c r="F120" s="60"/>
      <c r="G120" s="155">
        <v>22</v>
      </c>
      <c r="H120" s="153"/>
      <c r="I120" s="141">
        <v>150000000</v>
      </c>
      <c r="J120" s="153"/>
      <c r="K120" s="141">
        <v>1263600000</v>
      </c>
      <c r="L120" s="154"/>
      <c r="M120" s="141">
        <v>150000000</v>
      </c>
      <c r="N120" s="141"/>
      <c r="O120" s="141">
        <v>1263600000</v>
      </c>
      <c r="Q120" s="20"/>
    </row>
    <row r="121" spans="1:17" s="44" customFormat="1" ht="21.75" customHeight="1" x14ac:dyDescent="0.2">
      <c r="A121" s="44" t="s">
        <v>117</v>
      </c>
      <c r="B121" s="60"/>
      <c r="C121" s="60"/>
      <c r="D121" s="60"/>
      <c r="E121" s="60"/>
      <c r="F121" s="60"/>
      <c r="G121" s="155">
        <v>22</v>
      </c>
      <c r="H121" s="153"/>
      <c r="I121" s="141">
        <v>-850000000</v>
      </c>
      <c r="J121" s="153"/>
      <c r="K121" s="141">
        <v>-150000000</v>
      </c>
      <c r="L121" s="154"/>
      <c r="M121" s="141">
        <v>-850000000</v>
      </c>
      <c r="N121" s="141"/>
      <c r="O121" s="141">
        <v>-150000000</v>
      </c>
      <c r="Q121" s="20"/>
    </row>
    <row r="122" spans="1:17" s="44" customFormat="1" ht="21.75" customHeight="1" x14ac:dyDescent="0.2">
      <c r="A122" s="44" t="s">
        <v>215</v>
      </c>
      <c r="B122" s="60"/>
      <c r="C122" s="60"/>
      <c r="D122" s="60"/>
      <c r="E122" s="60"/>
      <c r="F122" s="60"/>
      <c r="G122" s="155"/>
      <c r="H122" s="153"/>
      <c r="I122" s="141">
        <v>-5924663</v>
      </c>
      <c r="J122" s="153"/>
      <c r="K122" s="141">
        <v>-4662578</v>
      </c>
      <c r="L122" s="154"/>
      <c r="M122" s="141">
        <v>-5347164</v>
      </c>
      <c r="N122" s="141"/>
      <c r="O122" s="141">
        <v>-4662578</v>
      </c>
      <c r="Q122" s="20"/>
    </row>
    <row r="123" spans="1:17" s="44" customFormat="1" ht="21.75" customHeight="1" x14ac:dyDescent="0.2">
      <c r="A123" s="44" t="s">
        <v>236</v>
      </c>
      <c r="B123" s="60"/>
      <c r="C123" s="60"/>
      <c r="D123" s="60"/>
      <c r="E123" s="60"/>
      <c r="F123" s="60"/>
      <c r="G123" s="155"/>
      <c r="H123" s="153"/>
      <c r="I123" s="141"/>
      <c r="J123" s="153"/>
      <c r="K123" s="141"/>
      <c r="L123" s="154"/>
      <c r="M123" s="141"/>
      <c r="N123" s="141"/>
      <c r="O123" s="141"/>
      <c r="Q123" s="20"/>
    </row>
    <row r="124" spans="1:17" s="44" customFormat="1" ht="21.75" customHeight="1" x14ac:dyDescent="0.2">
      <c r="A124" s="44" t="s">
        <v>237</v>
      </c>
      <c r="B124" s="60"/>
      <c r="C124" s="60"/>
      <c r="D124" s="60"/>
      <c r="E124" s="60"/>
      <c r="F124" s="60"/>
      <c r="G124" s="155"/>
      <c r="H124" s="153"/>
      <c r="I124" s="141">
        <v>0</v>
      </c>
      <c r="J124" s="153"/>
      <c r="K124" s="141">
        <v>78103698</v>
      </c>
      <c r="L124" s="154"/>
      <c r="M124" s="141">
        <v>0</v>
      </c>
      <c r="N124" s="141"/>
      <c r="O124" s="141">
        <v>78103698</v>
      </c>
      <c r="Q124" s="20"/>
    </row>
    <row r="125" spans="1:17" s="44" customFormat="1" ht="21.75" customHeight="1" x14ac:dyDescent="0.2">
      <c r="A125" s="44" t="s">
        <v>186</v>
      </c>
      <c r="B125" s="60"/>
      <c r="C125" s="60"/>
      <c r="D125" s="60"/>
      <c r="E125" s="60"/>
      <c r="F125" s="60"/>
      <c r="G125" s="155"/>
      <c r="H125" s="153"/>
      <c r="I125" s="141">
        <v>-73872659</v>
      </c>
      <c r="J125" s="153"/>
      <c r="K125" s="141">
        <v>-103350795</v>
      </c>
      <c r="L125" s="154"/>
      <c r="M125" s="141">
        <v>-73872659</v>
      </c>
      <c r="N125" s="141"/>
      <c r="O125" s="141">
        <v>-103350795</v>
      </c>
      <c r="Q125" s="20"/>
    </row>
    <row r="126" spans="1:17" s="44" customFormat="1" ht="21.75" customHeight="1" x14ac:dyDescent="0.2">
      <c r="A126" s="44" t="s">
        <v>118</v>
      </c>
      <c r="B126" s="60"/>
      <c r="D126" s="60"/>
      <c r="E126" s="60"/>
      <c r="F126" s="60"/>
      <c r="G126" s="162">
        <v>27.1</v>
      </c>
      <c r="H126" s="157"/>
      <c r="I126" s="141">
        <v>0</v>
      </c>
      <c r="J126" s="157"/>
      <c r="K126" s="141">
        <v>2922200</v>
      </c>
      <c r="L126" s="154"/>
      <c r="M126" s="141">
        <v>0</v>
      </c>
      <c r="N126" s="141"/>
      <c r="O126" s="141">
        <v>2922200</v>
      </c>
      <c r="Q126" s="20"/>
    </row>
    <row r="127" spans="1:17" s="44" customFormat="1" ht="21.75" customHeight="1" x14ac:dyDescent="0.2">
      <c r="A127" s="44" t="s">
        <v>34</v>
      </c>
      <c r="B127" s="60"/>
      <c r="C127" s="60"/>
      <c r="D127" s="60"/>
      <c r="E127" s="60"/>
      <c r="F127" s="60"/>
      <c r="G127" s="155"/>
      <c r="H127" s="153"/>
      <c r="I127" s="141">
        <v>-53143722</v>
      </c>
      <c r="J127" s="153"/>
      <c r="K127" s="141">
        <v>-72837329</v>
      </c>
      <c r="L127" s="154"/>
      <c r="M127" s="141">
        <v>-53143422</v>
      </c>
      <c r="N127" s="141"/>
      <c r="O127" s="141">
        <v>-72837239</v>
      </c>
      <c r="Q127" s="20"/>
    </row>
    <row r="128" spans="1:17" s="44" customFormat="1" ht="21.75" customHeight="1" x14ac:dyDescent="0.2">
      <c r="A128" s="42" t="s">
        <v>221</v>
      </c>
      <c r="B128" s="56"/>
      <c r="C128" s="56"/>
      <c r="D128" s="56"/>
      <c r="E128" s="56"/>
      <c r="F128" s="60"/>
      <c r="G128" s="62"/>
      <c r="H128" s="62"/>
      <c r="I128" s="116">
        <f>SUM(I114:J127)</f>
        <v>-924788844</v>
      </c>
      <c r="J128" s="62"/>
      <c r="K128" s="116">
        <f>SUM(K114:L127)</f>
        <v>830026506</v>
      </c>
      <c r="L128" s="59"/>
      <c r="M128" s="116">
        <f>SUM(M114:N127)</f>
        <v>-936211045</v>
      </c>
      <c r="N128" s="28"/>
      <c r="O128" s="116">
        <f>SUM(O114:P127)</f>
        <v>896105846</v>
      </c>
      <c r="Q128" s="20"/>
    </row>
    <row r="129" spans="1:17" s="44" customFormat="1" ht="21.75" customHeight="1" x14ac:dyDescent="0.2">
      <c r="A129" s="42" t="s">
        <v>205</v>
      </c>
      <c r="B129" s="56"/>
      <c r="C129" s="56"/>
      <c r="D129" s="56"/>
      <c r="E129" s="56"/>
      <c r="F129" s="60"/>
      <c r="G129" s="62"/>
      <c r="H129" s="62"/>
      <c r="I129" s="63">
        <f>SUM(I94,I112,I128)</f>
        <v>-189028056</v>
      </c>
      <c r="J129" s="62"/>
      <c r="K129" s="63">
        <f>SUM(K94,K112,K128)</f>
        <v>130063341</v>
      </c>
      <c r="L129" s="59"/>
      <c r="M129" s="63">
        <f>SUM(M94,M112,M128)</f>
        <v>-199983166</v>
      </c>
      <c r="N129" s="28"/>
      <c r="O129" s="63">
        <f>SUM(O94,O112,O128)</f>
        <v>159748386</v>
      </c>
      <c r="Q129" s="20"/>
    </row>
    <row r="130" spans="1:17" s="44" customFormat="1" ht="21.75" customHeight="1" x14ac:dyDescent="0.2">
      <c r="A130" s="44" t="s">
        <v>63</v>
      </c>
      <c r="C130" s="60"/>
      <c r="D130" s="60"/>
      <c r="E130" s="60"/>
      <c r="F130" s="60"/>
      <c r="G130" s="62"/>
      <c r="H130" s="62"/>
      <c r="I130" s="149">
        <v>236231093</v>
      </c>
      <c r="J130" s="153"/>
      <c r="K130" s="149">
        <v>106167752</v>
      </c>
      <c r="L130" s="154"/>
      <c r="M130" s="149">
        <v>233949416</v>
      </c>
      <c r="N130" s="141"/>
      <c r="O130" s="149">
        <v>74211030</v>
      </c>
      <c r="Q130" s="20"/>
    </row>
    <row r="131" spans="1:17" s="44" customFormat="1" ht="21.75" customHeight="1" thickBot="1" x14ac:dyDescent="0.25">
      <c r="A131" s="42" t="s">
        <v>64</v>
      </c>
      <c r="C131" s="56"/>
      <c r="D131" s="56"/>
      <c r="E131" s="56"/>
      <c r="F131" s="60"/>
      <c r="G131" s="62"/>
      <c r="H131" s="62"/>
      <c r="I131" s="120">
        <f>SUM(I129:I130)</f>
        <v>47203037</v>
      </c>
      <c r="J131" s="62"/>
      <c r="K131" s="120">
        <f>SUM(K129:K130)</f>
        <v>236231093</v>
      </c>
      <c r="L131" s="59"/>
      <c r="M131" s="120">
        <f>SUM(M129:M130)</f>
        <v>33966250</v>
      </c>
      <c r="N131" s="28"/>
      <c r="O131" s="120">
        <f>SUM(O129:O130)</f>
        <v>233959416</v>
      </c>
      <c r="Q131" s="20"/>
    </row>
    <row r="132" spans="1:17" s="44" customFormat="1" ht="21.75" customHeight="1" thickTop="1" x14ac:dyDescent="0.2">
      <c r="A132" s="60"/>
      <c r="B132" s="60"/>
      <c r="C132" s="60"/>
      <c r="D132" s="60"/>
      <c r="E132" s="60"/>
      <c r="F132" s="60"/>
      <c r="G132" s="62"/>
      <c r="H132" s="62"/>
      <c r="I132" s="124">
        <f>SUM(I131-BS!I9)</f>
        <v>0</v>
      </c>
      <c r="J132" s="125"/>
      <c r="K132" s="124">
        <f>SUM(K131-BS!K9)</f>
        <v>0</v>
      </c>
      <c r="L132" s="126"/>
      <c r="M132" s="124">
        <f>SUM(M131-BS!M9)</f>
        <v>0</v>
      </c>
      <c r="N132" s="127"/>
      <c r="O132" s="124">
        <f>SUM(O131-BS!O9)</f>
        <v>10000</v>
      </c>
      <c r="Q132" s="20"/>
    </row>
    <row r="133" spans="1:17" s="42" customFormat="1" ht="21.75" customHeight="1" x14ac:dyDescent="0.2">
      <c r="A133" s="56" t="s">
        <v>155</v>
      </c>
      <c r="B133" s="56"/>
      <c r="C133" s="56"/>
      <c r="D133" s="56"/>
      <c r="E133" s="56"/>
      <c r="F133" s="56"/>
      <c r="G133" s="58"/>
      <c r="H133" s="58"/>
      <c r="I133" s="58"/>
      <c r="J133" s="58"/>
      <c r="K133" s="121"/>
      <c r="L133" s="122"/>
      <c r="M133" s="121"/>
      <c r="N133" s="123"/>
      <c r="O133" s="121"/>
      <c r="Q133" s="118"/>
    </row>
    <row r="134" spans="1:17" s="44" customFormat="1" ht="21.75" customHeight="1" x14ac:dyDescent="0.2">
      <c r="A134" s="60" t="s">
        <v>156</v>
      </c>
      <c r="B134" s="60"/>
      <c r="C134" s="60"/>
      <c r="D134" s="60"/>
      <c r="E134" s="60"/>
      <c r="F134" s="60"/>
      <c r="G134" s="62"/>
      <c r="H134" s="62"/>
      <c r="I134" s="62"/>
      <c r="J134" s="62"/>
      <c r="K134" s="63"/>
      <c r="L134" s="59"/>
      <c r="M134" s="63"/>
      <c r="N134" s="28"/>
      <c r="O134" s="63"/>
      <c r="Q134" s="20"/>
    </row>
    <row r="135" spans="1:17" s="44" customFormat="1" ht="21.75" customHeight="1" x14ac:dyDescent="0.2">
      <c r="A135" s="60" t="s">
        <v>166</v>
      </c>
      <c r="B135" s="60"/>
      <c r="C135" s="60"/>
      <c r="D135" s="60"/>
      <c r="E135" s="60"/>
      <c r="F135" s="60"/>
      <c r="G135" s="62"/>
      <c r="H135" s="62"/>
      <c r="I135" s="141">
        <v>0</v>
      </c>
      <c r="J135" s="153"/>
      <c r="K135" s="141">
        <v>30000000</v>
      </c>
      <c r="L135" s="154"/>
      <c r="M135" s="141">
        <v>0</v>
      </c>
      <c r="N135" s="28"/>
      <c r="O135" s="128">
        <v>30000000</v>
      </c>
      <c r="Q135" s="20"/>
    </row>
    <row r="136" spans="1:17" s="44" customFormat="1" ht="21.75" customHeight="1" x14ac:dyDescent="0.2">
      <c r="A136" s="60" t="s">
        <v>203</v>
      </c>
      <c r="B136" s="60"/>
      <c r="C136" s="60"/>
      <c r="D136" s="60"/>
      <c r="E136" s="60"/>
      <c r="F136" s="60"/>
      <c r="G136" s="62"/>
      <c r="H136" s="62"/>
      <c r="I136" s="141">
        <v>0</v>
      </c>
      <c r="J136" s="153"/>
      <c r="K136" s="141">
        <v>9249000</v>
      </c>
      <c r="L136" s="154"/>
      <c r="M136" s="141">
        <v>0</v>
      </c>
      <c r="N136" s="28"/>
      <c r="O136" s="63">
        <v>9249000</v>
      </c>
      <c r="Q136" s="20"/>
    </row>
    <row r="137" spans="1:17" s="44" customFormat="1" ht="21.75" customHeight="1" x14ac:dyDescent="0.2">
      <c r="A137" s="60" t="s">
        <v>216</v>
      </c>
      <c r="B137" s="60"/>
      <c r="C137" s="60"/>
      <c r="D137" s="60"/>
      <c r="E137" s="60"/>
      <c r="F137" s="60"/>
      <c r="G137" s="62"/>
      <c r="H137" s="62"/>
      <c r="N137" s="28"/>
      <c r="O137" s="63"/>
      <c r="Q137" s="20"/>
    </row>
    <row r="138" spans="1:17" s="44" customFormat="1" ht="21.75" customHeight="1" x14ac:dyDescent="0.2">
      <c r="A138" s="60" t="s">
        <v>204</v>
      </c>
      <c r="B138" s="60"/>
      <c r="C138" s="60"/>
      <c r="D138" s="60"/>
      <c r="E138" s="60"/>
      <c r="F138" s="60"/>
      <c r="G138" s="62"/>
      <c r="H138" s="62"/>
      <c r="I138" s="141">
        <v>2311200</v>
      </c>
      <c r="J138" s="153"/>
      <c r="K138" s="141">
        <v>0</v>
      </c>
      <c r="L138" s="154"/>
      <c r="M138" s="141">
        <v>2097200</v>
      </c>
      <c r="N138" s="28"/>
      <c r="O138" s="63">
        <v>0</v>
      </c>
      <c r="Q138" s="20"/>
    </row>
    <row r="139" spans="1:17" s="44" customFormat="1" ht="21.75" customHeight="1" x14ac:dyDescent="0.2">
      <c r="A139" s="60"/>
      <c r="B139" s="60"/>
      <c r="C139" s="60"/>
      <c r="D139" s="60"/>
      <c r="E139" s="60"/>
      <c r="F139" s="60"/>
      <c r="G139" s="62"/>
      <c r="H139" s="62"/>
      <c r="I139" s="62"/>
      <c r="J139" s="62"/>
      <c r="K139" s="63"/>
      <c r="L139" s="59"/>
      <c r="M139" s="63"/>
      <c r="N139" s="28"/>
      <c r="O139" s="63"/>
      <c r="Q139" s="20"/>
    </row>
    <row r="140" spans="1:17" s="44" customFormat="1" ht="21.75" customHeight="1" x14ac:dyDescent="0.2">
      <c r="A140" s="2" t="s">
        <v>7</v>
      </c>
      <c r="G140" s="62"/>
      <c r="H140" s="62"/>
      <c r="I140" s="62"/>
      <c r="J140" s="62"/>
      <c r="K140" s="62"/>
      <c r="L140" s="59"/>
      <c r="M140" s="59"/>
      <c r="N140" s="49"/>
      <c r="O140" s="59"/>
      <c r="Q140" s="20"/>
    </row>
  </sheetData>
  <mergeCells count="6">
    <mergeCell ref="M5:O5"/>
    <mergeCell ref="I5:K5"/>
    <mergeCell ref="I54:K54"/>
    <mergeCell ref="M54:O54"/>
    <mergeCell ref="I101:K101"/>
    <mergeCell ref="M101:O101"/>
  </mergeCells>
  <phoneticPr fontId="0" type="noConversion"/>
  <printOptions horizontalCentered="1" gridLinesSet="0"/>
  <pageMargins left="0.78740157480314965" right="0.31496062992125984" top="0.78740157480314965" bottom="0" header="0.19685039370078741" footer="0.19685039370078741"/>
  <pageSetup paperSize="9" scale="72" firstPageNumber="2" fitToHeight="0" orientation="portrait" useFirstPageNumber="1" r:id="rId1"/>
  <headerFooter alignWithMargins="0"/>
  <rowBreaks count="2" manualBreakCount="2">
    <brk id="49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view="pageBreakPreview" zoomScale="70" zoomScaleNormal="100" zoomScaleSheetLayoutView="70" workbookViewId="0">
      <selection activeCell="B1" sqref="B1"/>
    </sheetView>
  </sheetViews>
  <sheetFormatPr defaultColWidth="9.140625" defaultRowHeight="21" customHeight="1" x14ac:dyDescent="0.2"/>
  <cols>
    <col min="1" max="1" width="1.7109375" style="4" customWidth="1"/>
    <col min="2" max="2" width="44.7109375" style="4" customWidth="1"/>
    <col min="3" max="3" width="1.7109375" style="4" customWidth="1"/>
    <col min="4" max="4" width="1.28515625" style="4" customWidth="1"/>
    <col min="5" max="5" width="16.7109375" style="4" customWidth="1"/>
    <col min="6" max="6" width="1.28515625" style="4" customWidth="1"/>
    <col min="7" max="7" width="16.7109375" style="4" customWidth="1"/>
    <col min="8" max="8" width="1.28515625" style="4" customWidth="1"/>
    <col min="9" max="9" width="16.7109375" style="4" customWidth="1"/>
    <col min="10" max="10" width="1.28515625" style="4" customWidth="1"/>
    <col min="11" max="11" width="16.7109375" style="4" customWidth="1"/>
    <col min="12" max="12" width="1.28515625" style="4" customWidth="1"/>
    <col min="13" max="13" width="16.7109375" style="4" customWidth="1"/>
    <col min="14" max="14" width="1.28515625" style="4" customWidth="1"/>
    <col min="15" max="15" width="16.7109375" style="4" customWidth="1"/>
    <col min="16" max="16" width="1.28515625" style="4" customWidth="1"/>
    <col min="17" max="17" width="16.7109375" style="4" customWidth="1"/>
    <col min="18" max="18" width="1.28515625" style="4" customWidth="1"/>
    <col min="19" max="19" width="16.7109375" style="4" customWidth="1"/>
    <col min="20" max="16384" width="9.140625" style="4"/>
  </cols>
  <sheetData>
    <row r="1" spans="1:19" ht="21" customHeight="1" x14ac:dyDescent="0.25">
      <c r="A1" s="68" t="s">
        <v>190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71"/>
      <c r="M1" s="70"/>
      <c r="N1" s="71"/>
      <c r="O1" s="70"/>
      <c r="P1" s="71"/>
      <c r="Q1" s="70"/>
      <c r="R1" s="71"/>
      <c r="S1" s="70"/>
    </row>
    <row r="2" spans="1:19" ht="21" customHeight="1" x14ac:dyDescent="0.25">
      <c r="A2" s="72" t="s">
        <v>207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5">
      <c r="A3" s="68" t="s">
        <v>177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21" customHeight="1" x14ac:dyDescent="0.25">
      <c r="A4" s="74"/>
      <c r="B4" s="72"/>
      <c r="C4" s="72"/>
      <c r="D4" s="72"/>
      <c r="E4" s="72"/>
      <c r="F4" s="72"/>
      <c r="G4" s="72"/>
      <c r="H4" s="72"/>
      <c r="I4" s="72"/>
      <c r="J4" s="72"/>
      <c r="K4" s="75"/>
      <c r="L4" s="72"/>
      <c r="M4" s="75"/>
      <c r="N4" s="72"/>
      <c r="O4" s="5"/>
      <c r="P4" s="72"/>
      <c r="Q4" s="5"/>
      <c r="R4" s="72"/>
      <c r="S4" s="5" t="s">
        <v>12</v>
      </c>
    </row>
    <row r="5" spans="1:19" ht="21" customHeight="1" x14ac:dyDescent="0.25">
      <c r="A5" s="74"/>
      <c r="B5" s="72"/>
      <c r="C5" s="72"/>
      <c r="D5" s="72"/>
      <c r="E5" s="166" t="s">
        <v>222</v>
      </c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19" ht="21" customHeight="1" x14ac:dyDescent="0.25">
      <c r="A6" s="74"/>
      <c r="B6" s="72"/>
      <c r="C6" s="72"/>
      <c r="D6" s="72"/>
      <c r="E6" s="167" t="s">
        <v>141</v>
      </c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02"/>
      <c r="Q6" s="102"/>
      <c r="R6" s="102"/>
      <c r="S6" s="102"/>
    </row>
    <row r="7" spans="1:19" ht="21" customHeight="1" x14ac:dyDescent="0.25">
      <c r="A7" s="74"/>
      <c r="B7" s="72"/>
      <c r="C7" s="72"/>
      <c r="D7" s="7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 t="s">
        <v>133</v>
      </c>
      <c r="P7" s="102"/>
      <c r="Q7" s="102" t="s">
        <v>136</v>
      </c>
      <c r="R7" s="102"/>
      <c r="S7" s="102"/>
    </row>
    <row r="8" spans="1:19" s="76" customFormat="1" ht="21" customHeight="1" x14ac:dyDescent="0.2">
      <c r="E8" s="76" t="s">
        <v>6</v>
      </c>
      <c r="K8" s="165" t="s">
        <v>4</v>
      </c>
      <c r="L8" s="165"/>
      <c r="M8" s="165"/>
      <c r="O8" s="76" t="s">
        <v>134</v>
      </c>
      <c r="Q8" s="76" t="s">
        <v>137</v>
      </c>
      <c r="S8" s="76" t="s">
        <v>139</v>
      </c>
    </row>
    <row r="9" spans="1:19" s="76" customFormat="1" ht="21" customHeight="1" x14ac:dyDescent="0.2">
      <c r="E9" s="76" t="s">
        <v>105</v>
      </c>
      <c r="G9" s="76" t="s">
        <v>106</v>
      </c>
      <c r="K9" s="76" t="s">
        <v>39</v>
      </c>
      <c r="L9" s="77"/>
      <c r="O9" s="76" t="s">
        <v>135</v>
      </c>
      <c r="Q9" s="76" t="s">
        <v>138</v>
      </c>
      <c r="S9" s="76" t="s">
        <v>140</v>
      </c>
    </row>
    <row r="10" spans="1:19" ht="21" customHeight="1" x14ac:dyDescent="0.2">
      <c r="C10" s="78"/>
      <c r="E10" s="129" t="s">
        <v>2</v>
      </c>
      <c r="G10" s="129" t="s">
        <v>107</v>
      </c>
      <c r="I10" s="129" t="s">
        <v>115</v>
      </c>
      <c r="K10" s="129" t="s">
        <v>40</v>
      </c>
      <c r="M10" s="129" t="s">
        <v>5</v>
      </c>
      <c r="O10" s="129" t="s">
        <v>143</v>
      </c>
      <c r="Q10" s="129" t="s">
        <v>153</v>
      </c>
      <c r="S10" s="129" t="s">
        <v>132</v>
      </c>
    </row>
    <row r="11" spans="1:19" ht="21" customHeight="1" x14ac:dyDescent="0.25">
      <c r="A11" s="68" t="s">
        <v>157</v>
      </c>
      <c r="C11" s="68"/>
      <c r="D11" s="68"/>
      <c r="E11" s="79">
        <v>220718906</v>
      </c>
      <c r="F11" s="79"/>
      <c r="G11" s="79">
        <v>76473391</v>
      </c>
      <c r="H11" s="79"/>
      <c r="I11" s="79">
        <v>396403130</v>
      </c>
      <c r="J11" s="79"/>
      <c r="K11" s="79">
        <v>30000000</v>
      </c>
      <c r="L11" s="80"/>
      <c r="M11" s="79">
        <v>376153096</v>
      </c>
      <c r="N11" s="79"/>
      <c r="O11" s="79">
        <f>SUM(A11:M11)</f>
        <v>1099748523</v>
      </c>
      <c r="P11" s="79"/>
      <c r="Q11" s="79">
        <v>137</v>
      </c>
      <c r="R11" s="79"/>
      <c r="S11" s="79">
        <f>SUM(O11:Q11)</f>
        <v>1099748660</v>
      </c>
    </row>
    <row r="12" spans="1:19" ht="21" customHeight="1" x14ac:dyDescent="0.25">
      <c r="A12" s="4" t="s">
        <v>49</v>
      </c>
      <c r="C12" s="68"/>
      <c r="D12" s="68"/>
      <c r="E12" s="81">
        <v>0</v>
      </c>
      <c r="F12" s="79"/>
      <c r="G12" s="81">
        <v>0</v>
      </c>
      <c r="H12" s="79"/>
      <c r="I12" s="81">
        <v>0</v>
      </c>
      <c r="J12" s="79"/>
      <c r="K12" s="81">
        <v>0</v>
      </c>
      <c r="L12" s="80"/>
      <c r="M12" s="81">
        <f>PL!K35</f>
        <v>103097280</v>
      </c>
      <c r="N12" s="79"/>
      <c r="O12" s="81">
        <f>SUM(A12:M12)</f>
        <v>103097280</v>
      </c>
      <c r="P12" s="79"/>
      <c r="Q12" s="81">
        <f>PL!K40</f>
        <v>320</v>
      </c>
      <c r="R12" s="79"/>
      <c r="S12" s="81">
        <f>SUM(O12:Q12)</f>
        <v>103097600</v>
      </c>
    </row>
    <row r="13" spans="1:19" ht="21" customHeight="1" x14ac:dyDescent="0.25">
      <c r="A13" s="4" t="s">
        <v>116</v>
      </c>
      <c r="C13" s="68"/>
      <c r="D13" s="68"/>
      <c r="E13" s="82">
        <v>0</v>
      </c>
      <c r="F13" s="79"/>
      <c r="G13" s="82">
        <v>0</v>
      </c>
      <c r="H13" s="79"/>
      <c r="I13" s="82">
        <v>0</v>
      </c>
      <c r="J13" s="79"/>
      <c r="K13" s="82">
        <v>0</v>
      </c>
      <c r="L13" s="80"/>
      <c r="M13" s="82">
        <v>-371731</v>
      </c>
      <c r="N13" s="79"/>
      <c r="O13" s="82">
        <f>SUM(A13:M13)</f>
        <v>-371731</v>
      </c>
      <c r="P13" s="79"/>
      <c r="Q13" s="82">
        <v>0</v>
      </c>
      <c r="R13" s="79"/>
      <c r="S13" s="82">
        <f>SUM(O13:Q13)</f>
        <v>-371731</v>
      </c>
    </row>
    <row r="14" spans="1:19" ht="21" customHeight="1" x14ac:dyDescent="0.25">
      <c r="A14" s="4" t="s">
        <v>50</v>
      </c>
      <c r="C14" s="68"/>
      <c r="D14" s="68"/>
      <c r="E14" s="79">
        <f>SUM(E12:E13)</f>
        <v>0</v>
      </c>
      <c r="F14" s="79"/>
      <c r="G14" s="79">
        <f>SUM(G12:G13)</f>
        <v>0</v>
      </c>
      <c r="H14" s="79"/>
      <c r="I14" s="79">
        <f>SUM(I12:I13)</f>
        <v>0</v>
      </c>
      <c r="J14" s="79"/>
      <c r="K14" s="79">
        <f>SUM(K12:K13)</f>
        <v>0</v>
      </c>
      <c r="L14" s="80"/>
      <c r="M14" s="79">
        <f>SUM(M12:M13)</f>
        <v>102725549</v>
      </c>
      <c r="N14" s="79"/>
      <c r="O14" s="79">
        <f>SUM(A14:M14)</f>
        <v>102725549</v>
      </c>
      <c r="P14" s="79"/>
      <c r="Q14" s="79">
        <f>SUM(Q12:Q13)</f>
        <v>320</v>
      </c>
      <c r="R14" s="79"/>
      <c r="S14" s="79">
        <f>SUM(O14:Q14)</f>
        <v>102725869</v>
      </c>
    </row>
    <row r="15" spans="1:19" ht="21" customHeight="1" x14ac:dyDescent="0.25">
      <c r="A15" s="4" t="s">
        <v>154</v>
      </c>
      <c r="C15" s="68"/>
      <c r="D15" s="68"/>
    </row>
    <row r="16" spans="1:19" ht="21" customHeight="1" x14ac:dyDescent="0.25">
      <c r="A16" s="4" t="s">
        <v>160</v>
      </c>
      <c r="C16" s="68"/>
      <c r="D16" s="68"/>
      <c r="E16" s="103">
        <v>730550</v>
      </c>
      <c r="F16" s="103"/>
      <c r="G16" s="103">
        <v>5844400</v>
      </c>
      <c r="H16" s="103"/>
      <c r="I16" s="103">
        <v>-3652750</v>
      </c>
      <c r="J16" s="103"/>
      <c r="K16" s="103">
        <v>0</v>
      </c>
      <c r="L16" s="104"/>
      <c r="M16" s="103">
        <v>0</v>
      </c>
      <c r="N16" s="103"/>
      <c r="O16" s="103">
        <f>SUM(E16:N16)</f>
        <v>2922200</v>
      </c>
      <c r="P16" s="103"/>
      <c r="Q16" s="103">
        <v>0</v>
      </c>
      <c r="R16" s="103"/>
      <c r="S16" s="103">
        <f>SUM(O16:Q16)</f>
        <v>2922200</v>
      </c>
    </row>
    <row r="17" spans="1:19" ht="21" customHeight="1" x14ac:dyDescent="0.25">
      <c r="A17" s="4" t="s">
        <v>149</v>
      </c>
      <c r="C17" s="68"/>
      <c r="D17" s="68"/>
      <c r="E17" s="103">
        <v>0</v>
      </c>
      <c r="F17" s="103"/>
      <c r="G17" s="103">
        <v>0</v>
      </c>
      <c r="H17" s="103"/>
      <c r="I17" s="103">
        <v>0</v>
      </c>
      <c r="J17" s="103"/>
      <c r="K17" s="103">
        <v>0</v>
      </c>
      <c r="L17" s="104"/>
      <c r="M17" s="103">
        <v>-72837239</v>
      </c>
      <c r="N17" s="103"/>
      <c r="O17" s="103">
        <f>SUM(E17:N17)</f>
        <v>-72837239</v>
      </c>
      <c r="P17" s="103"/>
      <c r="Q17" s="103">
        <v>-90</v>
      </c>
      <c r="R17" s="103"/>
      <c r="S17" s="103">
        <f>SUM(O17:Q17)</f>
        <v>-72837329</v>
      </c>
    </row>
    <row r="18" spans="1:19" ht="21" customHeight="1" thickBot="1" x14ac:dyDescent="0.3">
      <c r="A18" s="68" t="s">
        <v>158</v>
      </c>
      <c r="C18" s="68"/>
      <c r="D18" s="68"/>
      <c r="E18" s="84">
        <f>SUM(E11:E17)-E14</f>
        <v>221449456</v>
      </c>
      <c r="F18" s="79"/>
      <c r="G18" s="84">
        <f>SUM(G11:G17)-G14</f>
        <v>82317791</v>
      </c>
      <c r="H18" s="79"/>
      <c r="I18" s="84">
        <f>SUM(I11:I17)-I14</f>
        <v>392750380</v>
      </c>
      <c r="J18" s="79"/>
      <c r="K18" s="84">
        <f>SUM(K11:K17)-K14</f>
        <v>30000000</v>
      </c>
      <c r="L18" s="80"/>
      <c r="M18" s="84">
        <f>SUM(M11:M17)-M14</f>
        <v>406041406</v>
      </c>
      <c r="N18" s="79"/>
      <c r="O18" s="84">
        <f>SUM(O11:O17)-O14</f>
        <v>1132559033</v>
      </c>
      <c r="P18" s="79"/>
      <c r="Q18" s="84">
        <f>SUM(Q11:Q17)-Q14</f>
        <v>367</v>
      </c>
      <c r="R18" s="79"/>
      <c r="S18" s="84">
        <f>SUM(S11:S17)-S14</f>
        <v>1132559400</v>
      </c>
    </row>
    <row r="19" spans="1:19" ht="15.75" customHeight="1" thickTop="1" x14ac:dyDescent="0.25">
      <c r="A19" s="68"/>
      <c r="C19" s="68"/>
      <c r="D19" s="68"/>
      <c r="E19" s="79"/>
      <c r="F19" s="79"/>
      <c r="G19" s="79"/>
      <c r="H19" s="79"/>
      <c r="I19" s="79"/>
      <c r="J19" s="79"/>
      <c r="K19" s="79"/>
      <c r="L19" s="80"/>
      <c r="M19" s="79"/>
      <c r="N19" s="79"/>
      <c r="O19" s="79"/>
      <c r="P19" s="79"/>
      <c r="Q19" s="79"/>
      <c r="R19" s="79"/>
      <c r="S19" s="79"/>
    </row>
    <row r="20" spans="1:19" ht="21" customHeight="1" x14ac:dyDescent="0.25">
      <c r="A20" s="68" t="s">
        <v>178</v>
      </c>
      <c r="C20" s="68"/>
      <c r="D20" s="68"/>
      <c r="E20" s="79">
        <f>SUM(E18)</f>
        <v>221449456</v>
      </c>
      <c r="F20" s="79"/>
      <c r="G20" s="79">
        <f>SUM(G18)</f>
        <v>82317791</v>
      </c>
      <c r="H20" s="79"/>
      <c r="I20" s="79">
        <f>SUM(I18)</f>
        <v>392750380</v>
      </c>
      <c r="J20" s="79"/>
      <c r="K20" s="79">
        <f>SUM(K18)</f>
        <v>30000000</v>
      </c>
      <c r="L20" s="80"/>
      <c r="M20" s="79">
        <f>SUM(M18)</f>
        <v>406041406</v>
      </c>
      <c r="N20" s="79"/>
      <c r="O20" s="79">
        <f>SUM(A20:M20)</f>
        <v>1132559033</v>
      </c>
      <c r="P20" s="79"/>
      <c r="Q20" s="79">
        <f>SUM(Q18)</f>
        <v>367</v>
      </c>
      <c r="R20" s="79"/>
      <c r="S20" s="79">
        <f>SUM(O20:Q20)</f>
        <v>1132559400</v>
      </c>
    </row>
    <row r="21" spans="1:19" ht="21" customHeight="1" x14ac:dyDescent="0.25">
      <c r="A21" s="4" t="s">
        <v>182</v>
      </c>
      <c r="C21" s="68"/>
      <c r="D21" s="68"/>
      <c r="E21" s="79"/>
      <c r="F21" s="79"/>
      <c r="G21" s="79"/>
      <c r="H21" s="79"/>
      <c r="I21" s="79"/>
      <c r="J21" s="79"/>
      <c r="K21" s="79"/>
      <c r="L21" s="80"/>
      <c r="M21" s="79"/>
      <c r="N21" s="79"/>
      <c r="O21" s="79"/>
      <c r="P21" s="79"/>
      <c r="Q21" s="79"/>
      <c r="R21" s="79"/>
      <c r="S21" s="79"/>
    </row>
    <row r="22" spans="1:19" ht="21" customHeight="1" x14ac:dyDescent="0.25">
      <c r="A22" s="4" t="s">
        <v>208</v>
      </c>
      <c r="C22" s="68"/>
      <c r="D22" s="68"/>
      <c r="E22" s="134">
        <v>0</v>
      </c>
      <c r="F22" s="79"/>
      <c r="G22" s="134">
        <v>0</v>
      </c>
      <c r="H22" s="79"/>
      <c r="I22" s="134">
        <v>0</v>
      </c>
      <c r="J22" s="79"/>
      <c r="K22" s="134">
        <v>0</v>
      </c>
      <c r="L22" s="79"/>
      <c r="M22" s="134">
        <v>-75701018</v>
      </c>
      <c r="N22" s="79"/>
      <c r="O22" s="134">
        <f>SUM(E22:M22)</f>
        <v>-75701018</v>
      </c>
      <c r="P22" s="79"/>
      <c r="Q22" s="134">
        <v>0</v>
      </c>
      <c r="R22" s="79"/>
      <c r="S22" s="134">
        <f>SUM(O22:Q22)</f>
        <v>-75701018</v>
      </c>
    </row>
    <row r="23" spans="1:19" ht="21" customHeight="1" x14ac:dyDescent="0.25">
      <c r="A23" s="68" t="s">
        <v>183</v>
      </c>
      <c r="C23" s="68"/>
      <c r="D23" s="68"/>
      <c r="E23" s="79">
        <f>SUM(E20:E22)</f>
        <v>221449456</v>
      </c>
      <c r="F23" s="79">
        <f t="shared" ref="F23:S23" si="0">SUM(F20:F22)</f>
        <v>0</v>
      </c>
      <c r="G23" s="79">
        <f t="shared" si="0"/>
        <v>82317791</v>
      </c>
      <c r="H23" s="79">
        <f t="shared" si="0"/>
        <v>0</v>
      </c>
      <c r="I23" s="79">
        <f t="shared" si="0"/>
        <v>392750380</v>
      </c>
      <c r="J23" s="79">
        <f t="shared" si="0"/>
        <v>0</v>
      </c>
      <c r="K23" s="79">
        <f t="shared" si="0"/>
        <v>30000000</v>
      </c>
      <c r="L23" s="79">
        <f t="shared" si="0"/>
        <v>0</v>
      </c>
      <c r="M23" s="79">
        <f t="shared" si="0"/>
        <v>330340388</v>
      </c>
      <c r="N23" s="79">
        <f t="shared" si="0"/>
        <v>0</v>
      </c>
      <c r="O23" s="79">
        <f t="shared" si="0"/>
        <v>1056858015</v>
      </c>
      <c r="P23" s="79">
        <f t="shared" si="0"/>
        <v>0</v>
      </c>
      <c r="Q23" s="79">
        <f t="shared" si="0"/>
        <v>367</v>
      </c>
      <c r="R23" s="79">
        <f t="shared" si="0"/>
        <v>0</v>
      </c>
      <c r="S23" s="79">
        <f t="shared" si="0"/>
        <v>1056858382</v>
      </c>
    </row>
    <row r="24" spans="1:19" ht="21" customHeight="1" x14ac:dyDescent="0.25">
      <c r="A24" s="4" t="s">
        <v>49</v>
      </c>
      <c r="C24" s="68"/>
      <c r="D24" s="68"/>
      <c r="E24" s="81">
        <v>0</v>
      </c>
      <c r="F24" s="79"/>
      <c r="G24" s="81">
        <v>0</v>
      </c>
      <c r="H24" s="79"/>
      <c r="I24" s="81">
        <v>0</v>
      </c>
      <c r="J24" s="79"/>
      <c r="K24" s="81">
        <v>0</v>
      </c>
      <c r="L24" s="80"/>
      <c r="M24" s="81">
        <f>PL!I35</f>
        <v>71241107</v>
      </c>
      <c r="N24" s="79"/>
      <c r="O24" s="81">
        <f>SUM(A24:M24)</f>
        <v>71241107</v>
      </c>
      <c r="P24" s="79"/>
      <c r="Q24" s="81">
        <f>PL!I40</f>
        <v>106</v>
      </c>
      <c r="R24" s="79"/>
      <c r="S24" s="81">
        <f>SUM(O24:Q24)</f>
        <v>71241213</v>
      </c>
    </row>
    <row r="25" spans="1:19" ht="21" customHeight="1" x14ac:dyDescent="0.25">
      <c r="A25" s="4" t="s">
        <v>116</v>
      </c>
      <c r="C25" s="68"/>
      <c r="D25" s="68"/>
      <c r="E25" s="82">
        <v>0</v>
      </c>
      <c r="F25" s="79"/>
      <c r="G25" s="82">
        <v>0</v>
      </c>
      <c r="H25" s="79"/>
      <c r="I25" s="82">
        <v>0</v>
      </c>
      <c r="J25" s="79"/>
      <c r="K25" s="82">
        <v>0</v>
      </c>
      <c r="L25" s="80"/>
      <c r="M25" s="82">
        <f>PL!I30</f>
        <v>0</v>
      </c>
      <c r="N25" s="79"/>
      <c r="O25" s="82">
        <f>SUM(A25:M25)</f>
        <v>0</v>
      </c>
      <c r="P25" s="79"/>
      <c r="Q25" s="82">
        <v>0</v>
      </c>
      <c r="R25" s="79"/>
      <c r="S25" s="82">
        <f>SUM(O25:Q25)</f>
        <v>0</v>
      </c>
    </row>
    <row r="26" spans="1:19" ht="21" customHeight="1" x14ac:dyDescent="0.25">
      <c r="A26" s="4" t="s">
        <v>50</v>
      </c>
      <c r="C26" s="68"/>
      <c r="D26" s="68"/>
      <c r="E26" s="79">
        <f>SUM(E24:E25)</f>
        <v>0</v>
      </c>
      <c r="F26" s="79"/>
      <c r="G26" s="79">
        <f>SUM(G24:G25)</f>
        <v>0</v>
      </c>
      <c r="H26" s="79"/>
      <c r="I26" s="79">
        <f>SUM(I24:I25)</f>
        <v>0</v>
      </c>
      <c r="J26" s="79"/>
      <c r="K26" s="79">
        <f>SUM(K24:K25)</f>
        <v>0</v>
      </c>
      <c r="L26" s="80"/>
      <c r="M26" s="79">
        <f>SUM(M24:M25)</f>
        <v>71241107</v>
      </c>
      <c r="N26" s="79"/>
      <c r="O26" s="79">
        <f>SUM(A26:M26)</f>
        <v>71241107</v>
      </c>
      <c r="P26" s="79"/>
      <c r="Q26" s="79">
        <f>SUM(Q24:Q25)</f>
        <v>106</v>
      </c>
      <c r="R26" s="79"/>
      <c r="S26" s="79">
        <f>SUM(O26:Q26)</f>
        <v>71241213</v>
      </c>
    </row>
    <row r="27" spans="1:19" ht="21" customHeight="1" x14ac:dyDescent="0.25">
      <c r="A27" s="4" t="s">
        <v>149</v>
      </c>
      <c r="C27" s="68"/>
      <c r="D27" s="68"/>
      <c r="E27" s="103">
        <v>0</v>
      </c>
      <c r="F27" s="103"/>
      <c r="G27" s="103">
        <v>0</v>
      </c>
      <c r="H27" s="103"/>
      <c r="I27" s="103">
        <v>0</v>
      </c>
      <c r="J27" s="103"/>
      <c r="K27" s="103">
        <v>0</v>
      </c>
      <c r="L27" s="104"/>
      <c r="M27" s="103">
        <v>-53147845</v>
      </c>
      <c r="N27" s="103"/>
      <c r="O27" s="103">
        <f>SUM(E27:N27)</f>
        <v>-53147845</v>
      </c>
      <c r="P27" s="103"/>
      <c r="Q27" s="103">
        <v>-300</v>
      </c>
      <c r="R27" s="103"/>
      <c r="S27" s="103">
        <f>SUM(O27:Q27)</f>
        <v>-53148145</v>
      </c>
    </row>
    <row r="28" spans="1:19" ht="21" customHeight="1" thickBot="1" x14ac:dyDescent="0.3">
      <c r="A28" s="68" t="s">
        <v>179</v>
      </c>
      <c r="C28" s="68"/>
      <c r="D28" s="68"/>
      <c r="E28" s="84">
        <f>SUM(E23:E27)-E26</f>
        <v>221449456</v>
      </c>
      <c r="F28" s="79"/>
      <c r="G28" s="84">
        <f>SUM(G23:G27)-G26</f>
        <v>82317791</v>
      </c>
      <c r="H28" s="79"/>
      <c r="I28" s="84">
        <f>SUM(I23:I27)-I26</f>
        <v>392750380</v>
      </c>
      <c r="J28" s="79"/>
      <c r="K28" s="84">
        <f>SUM(K23:K27)-K26</f>
        <v>30000000</v>
      </c>
      <c r="L28" s="80"/>
      <c r="M28" s="84">
        <f>SUM(M23:M27)-M26</f>
        <v>348433650</v>
      </c>
      <c r="N28" s="79"/>
      <c r="O28" s="84">
        <f>SUM(O23:O27)-O26</f>
        <v>1074951277</v>
      </c>
      <c r="P28" s="79"/>
      <c r="Q28" s="84">
        <f>SUM(Q23:Q27)-Q26</f>
        <v>173</v>
      </c>
      <c r="R28" s="79"/>
      <c r="S28" s="84">
        <f>SUM(S23:S27)-S26</f>
        <v>1074951450</v>
      </c>
    </row>
    <row r="29" spans="1:19" ht="15.75" customHeight="1" thickTop="1" x14ac:dyDescent="0.25">
      <c r="A29" s="68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21" customHeight="1" x14ac:dyDescent="0.2">
      <c r="A30" s="4" t="s">
        <v>7</v>
      </c>
    </row>
  </sheetData>
  <mergeCells count="3">
    <mergeCell ref="K8:M8"/>
    <mergeCell ref="E5:S5"/>
    <mergeCell ref="E6:O6"/>
  </mergeCells>
  <pageMargins left="0.78740157480314965" right="0.39370078740157483" top="0.9055118110236221" bottom="0.39370078740157483" header="0.19685039370078741" footer="0.19685039370078741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view="pageBreakPreview" zoomScale="70" zoomScaleNormal="100" zoomScaleSheetLayoutView="70" workbookViewId="0">
      <selection activeCell="B1" sqref="B1"/>
    </sheetView>
  </sheetViews>
  <sheetFormatPr defaultColWidth="9.140625" defaultRowHeight="22.5" customHeight="1" x14ac:dyDescent="0.2"/>
  <cols>
    <col min="1" max="1" width="1.7109375" style="4" customWidth="1"/>
    <col min="2" max="2" width="55.140625" style="4" customWidth="1"/>
    <col min="3" max="3" width="10.28515625" style="4" customWidth="1"/>
    <col min="4" max="4" width="1.28515625" style="4" customWidth="1"/>
    <col min="5" max="5" width="18.140625" style="4" customWidth="1"/>
    <col min="6" max="6" width="1.28515625" style="4" customWidth="1"/>
    <col min="7" max="7" width="18.140625" style="4" customWidth="1"/>
    <col min="8" max="8" width="1.28515625" style="4" customWidth="1"/>
    <col min="9" max="9" width="18.140625" style="4" customWidth="1"/>
    <col min="10" max="10" width="1.28515625" style="4" customWidth="1"/>
    <col min="11" max="11" width="18.140625" style="4" customWidth="1"/>
    <col min="12" max="12" width="1.28515625" style="4" customWidth="1"/>
    <col min="13" max="13" width="18.140625" style="4" customWidth="1"/>
    <col min="14" max="14" width="1.28515625" style="4" customWidth="1"/>
    <col min="15" max="15" width="18.140625" style="4" customWidth="1"/>
    <col min="16" max="16384" width="9.140625" style="4"/>
  </cols>
  <sheetData>
    <row r="1" spans="1:15" ht="22.5" customHeight="1" x14ac:dyDescent="0.25">
      <c r="A1" s="68" t="s">
        <v>190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71"/>
      <c r="M1" s="70"/>
      <c r="N1" s="71"/>
      <c r="O1" s="70"/>
    </row>
    <row r="2" spans="1:15" ht="22.5" customHeight="1" x14ac:dyDescent="0.25">
      <c r="A2" s="72" t="s">
        <v>207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2.5" customHeight="1" x14ac:dyDescent="0.25">
      <c r="A3" s="68" t="s">
        <v>177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22.5" customHeight="1" x14ac:dyDescent="0.25">
      <c r="A4" s="74"/>
      <c r="B4" s="72"/>
      <c r="C4" s="72"/>
      <c r="D4" s="72"/>
      <c r="E4" s="72"/>
      <c r="F4" s="72"/>
      <c r="G4" s="72"/>
      <c r="H4" s="72"/>
      <c r="I4" s="72"/>
      <c r="J4" s="72"/>
      <c r="K4" s="75"/>
      <c r="L4" s="72"/>
      <c r="M4" s="75"/>
      <c r="N4" s="72"/>
      <c r="O4" s="5" t="s">
        <v>12</v>
      </c>
    </row>
    <row r="5" spans="1:15" ht="22.5" customHeight="1" x14ac:dyDescent="0.25">
      <c r="A5" s="74"/>
      <c r="B5" s="72"/>
      <c r="C5" s="72"/>
      <c r="D5" s="72"/>
      <c r="E5" s="166" t="s">
        <v>123</v>
      </c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s="76" customFormat="1" ht="22.5" customHeight="1" x14ac:dyDescent="0.2">
      <c r="E6" s="76" t="s">
        <v>6</v>
      </c>
      <c r="K6" s="165" t="s">
        <v>4</v>
      </c>
      <c r="L6" s="165"/>
      <c r="M6" s="165"/>
      <c r="O6" s="76" t="s">
        <v>1</v>
      </c>
    </row>
    <row r="7" spans="1:15" s="76" customFormat="1" ht="22.5" customHeight="1" x14ac:dyDescent="0.2">
      <c r="E7" s="76" t="s">
        <v>105</v>
      </c>
      <c r="G7" s="76" t="s">
        <v>106</v>
      </c>
      <c r="K7" s="76" t="s">
        <v>39</v>
      </c>
      <c r="L7" s="77"/>
      <c r="O7" s="76" t="s">
        <v>140</v>
      </c>
    </row>
    <row r="8" spans="1:15" ht="22.5" customHeight="1" x14ac:dyDescent="0.2">
      <c r="C8" s="78"/>
      <c r="E8" s="129" t="s">
        <v>2</v>
      </c>
      <c r="G8" s="129" t="s">
        <v>107</v>
      </c>
      <c r="I8" s="129" t="s">
        <v>115</v>
      </c>
      <c r="K8" s="129" t="s">
        <v>40</v>
      </c>
      <c r="M8" s="129" t="s">
        <v>5</v>
      </c>
      <c r="O8" s="129" t="s">
        <v>132</v>
      </c>
    </row>
    <row r="9" spans="1:15" ht="22.5" customHeight="1" x14ac:dyDescent="0.25">
      <c r="A9" s="68" t="s">
        <v>157</v>
      </c>
      <c r="C9" s="68"/>
      <c r="D9" s="68"/>
      <c r="E9" s="79">
        <v>220718906</v>
      </c>
      <c r="F9" s="79"/>
      <c r="G9" s="79">
        <v>76473391</v>
      </c>
      <c r="H9" s="79"/>
      <c r="I9" s="79">
        <v>396403130</v>
      </c>
      <c r="J9" s="79"/>
      <c r="K9" s="79">
        <v>30000000</v>
      </c>
      <c r="L9" s="80"/>
      <c r="M9" s="79">
        <v>358303187</v>
      </c>
      <c r="N9" s="79"/>
      <c r="O9" s="79">
        <f t="shared" ref="O9:O15" si="0">SUM(E9:M9)</f>
        <v>1081898614</v>
      </c>
    </row>
    <row r="10" spans="1:15" ht="22.5" customHeight="1" x14ac:dyDescent="0.25">
      <c r="A10" s="4" t="s">
        <v>49</v>
      </c>
      <c r="C10" s="68"/>
      <c r="D10" s="68"/>
      <c r="E10" s="81">
        <v>0</v>
      </c>
      <c r="F10" s="79"/>
      <c r="G10" s="81">
        <v>0</v>
      </c>
      <c r="H10" s="79"/>
      <c r="I10" s="81">
        <v>0</v>
      </c>
      <c r="J10" s="79"/>
      <c r="K10" s="81">
        <v>0</v>
      </c>
      <c r="L10" s="80"/>
      <c r="M10" s="81">
        <f>PL!O23</f>
        <v>64593974</v>
      </c>
      <c r="N10" s="79"/>
      <c r="O10" s="81">
        <f t="shared" si="0"/>
        <v>64593974</v>
      </c>
    </row>
    <row r="11" spans="1:15" ht="22.5" customHeight="1" x14ac:dyDescent="0.25">
      <c r="A11" s="4" t="s">
        <v>116</v>
      </c>
      <c r="C11" s="68"/>
      <c r="D11" s="68"/>
      <c r="E11" s="82">
        <v>0</v>
      </c>
      <c r="F11" s="79"/>
      <c r="G11" s="82">
        <v>0</v>
      </c>
      <c r="H11" s="79"/>
      <c r="I11" s="82">
        <v>0</v>
      </c>
      <c r="J11" s="79"/>
      <c r="K11" s="82">
        <v>0</v>
      </c>
      <c r="L11" s="80"/>
      <c r="M11" s="82">
        <f>PL!O30</f>
        <v>-308615</v>
      </c>
      <c r="N11" s="79"/>
      <c r="O11" s="82">
        <f t="shared" si="0"/>
        <v>-308615</v>
      </c>
    </row>
    <row r="12" spans="1:15" s="83" customFormat="1" ht="22.5" customHeight="1" x14ac:dyDescent="0.2">
      <c r="A12" s="4" t="s">
        <v>50</v>
      </c>
      <c r="B12" s="4"/>
      <c r="E12" s="79">
        <f>SUM(E10:E11)</f>
        <v>0</v>
      </c>
      <c r="F12" s="79"/>
      <c r="G12" s="79">
        <f>SUM(G10:G11)</f>
        <v>0</v>
      </c>
      <c r="H12" s="79"/>
      <c r="I12" s="79">
        <f>SUM(I10:I11)</f>
        <v>0</v>
      </c>
      <c r="J12" s="79"/>
      <c r="K12" s="79">
        <f>SUM(K10:K11)</f>
        <v>0</v>
      </c>
      <c r="L12" s="80"/>
      <c r="M12" s="79">
        <f>SUM(M10:M11)</f>
        <v>64285359</v>
      </c>
      <c r="N12" s="79"/>
      <c r="O12" s="79">
        <f t="shared" si="0"/>
        <v>64285359</v>
      </c>
    </row>
    <row r="13" spans="1:15" ht="22.5" customHeight="1" x14ac:dyDescent="0.25">
      <c r="A13" s="4" t="s">
        <v>154</v>
      </c>
      <c r="C13" s="68"/>
      <c r="D13" s="68"/>
      <c r="E13" s="79"/>
      <c r="F13" s="79"/>
      <c r="G13" s="79"/>
      <c r="H13" s="79"/>
      <c r="I13" s="79"/>
      <c r="J13" s="79"/>
      <c r="K13" s="79"/>
      <c r="L13" s="80"/>
      <c r="M13" s="79"/>
      <c r="N13" s="79"/>
      <c r="O13" s="79"/>
    </row>
    <row r="14" spans="1:15" ht="22.5" customHeight="1" x14ac:dyDescent="0.25">
      <c r="A14" s="4" t="s">
        <v>160</v>
      </c>
      <c r="C14" s="68"/>
      <c r="D14" s="68"/>
      <c r="E14" s="103">
        <v>730550</v>
      </c>
      <c r="F14" s="103"/>
      <c r="G14" s="103">
        <v>5844400</v>
      </c>
      <c r="H14" s="103"/>
      <c r="I14" s="103">
        <v>-3652750</v>
      </c>
      <c r="J14" s="103"/>
      <c r="K14" s="103">
        <v>0</v>
      </c>
      <c r="L14" s="104"/>
      <c r="M14" s="103">
        <v>0</v>
      </c>
      <c r="N14" s="79"/>
      <c r="O14" s="79">
        <f t="shared" si="0"/>
        <v>2922200</v>
      </c>
    </row>
    <row r="15" spans="1:15" ht="22.5" customHeight="1" x14ac:dyDescent="0.25">
      <c r="A15" s="4" t="s">
        <v>149</v>
      </c>
      <c r="C15" s="68"/>
      <c r="D15" s="68"/>
      <c r="E15" s="103">
        <v>0</v>
      </c>
      <c r="F15" s="103"/>
      <c r="G15" s="103">
        <v>0</v>
      </c>
      <c r="H15" s="103"/>
      <c r="I15" s="103">
        <v>0</v>
      </c>
      <c r="J15" s="103"/>
      <c r="K15" s="103">
        <v>0</v>
      </c>
      <c r="L15" s="104"/>
      <c r="M15" s="103">
        <v>-72837239</v>
      </c>
      <c r="N15" s="79"/>
      <c r="O15" s="79">
        <f t="shared" si="0"/>
        <v>-72837239</v>
      </c>
    </row>
    <row r="16" spans="1:15" ht="22.5" customHeight="1" thickBot="1" x14ac:dyDescent="0.3">
      <c r="A16" s="68" t="s">
        <v>158</v>
      </c>
      <c r="C16" s="68"/>
      <c r="D16" s="68"/>
      <c r="E16" s="84">
        <f>SUM(E9:E15)-E12</f>
        <v>221449456</v>
      </c>
      <c r="F16" s="79"/>
      <c r="G16" s="84">
        <f>SUM(G9:G15)-G12</f>
        <v>82317791</v>
      </c>
      <c r="H16" s="79"/>
      <c r="I16" s="84">
        <f>SUM(I9:I15)-I12</f>
        <v>392750380</v>
      </c>
      <c r="J16" s="79"/>
      <c r="K16" s="84">
        <f>SUM(K9:K15)-K12</f>
        <v>30000000</v>
      </c>
      <c r="L16" s="80"/>
      <c r="M16" s="84">
        <f>SUM(M9:M15)-M12</f>
        <v>349751307</v>
      </c>
      <c r="N16" s="79"/>
      <c r="O16" s="84">
        <f>SUM(O9:O15)-O12</f>
        <v>1076268934</v>
      </c>
    </row>
    <row r="17" spans="1:15" ht="22.5" customHeight="1" thickTop="1" x14ac:dyDescent="0.25">
      <c r="A17" s="68"/>
      <c r="C17" s="68"/>
      <c r="D17" s="68"/>
      <c r="E17" s="79"/>
      <c r="F17" s="79"/>
      <c r="G17" s="79"/>
      <c r="H17" s="79"/>
      <c r="I17" s="79"/>
      <c r="J17" s="79"/>
      <c r="K17" s="79"/>
      <c r="L17" s="80"/>
      <c r="M17" s="79"/>
      <c r="N17" s="79"/>
      <c r="O17" s="79"/>
    </row>
    <row r="18" spans="1:15" ht="22.5" customHeight="1" x14ac:dyDescent="0.25">
      <c r="A18" s="68" t="s">
        <v>178</v>
      </c>
      <c r="C18" s="68"/>
      <c r="D18" s="68"/>
      <c r="E18" s="79">
        <f>E16</f>
        <v>221449456</v>
      </c>
      <c r="F18" s="79"/>
      <c r="G18" s="79">
        <f>G16</f>
        <v>82317791</v>
      </c>
      <c r="H18" s="79"/>
      <c r="I18" s="79">
        <f>I16</f>
        <v>392750380</v>
      </c>
      <c r="J18" s="79"/>
      <c r="K18" s="79">
        <f>K16</f>
        <v>30000000</v>
      </c>
      <c r="L18" s="80"/>
      <c r="M18" s="79">
        <f>M16</f>
        <v>349751307</v>
      </c>
      <c r="N18" s="79"/>
      <c r="O18" s="79">
        <f>O16</f>
        <v>1076268934</v>
      </c>
    </row>
    <row r="19" spans="1:15" ht="22.5" customHeight="1" x14ac:dyDescent="0.25">
      <c r="A19" s="4" t="s">
        <v>182</v>
      </c>
      <c r="B19" s="68"/>
      <c r="C19" s="79"/>
      <c r="D19" s="79"/>
      <c r="E19" s="79"/>
      <c r="F19" s="79"/>
      <c r="G19" s="79"/>
      <c r="H19" s="79"/>
      <c r="I19" s="79"/>
      <c r="J19" s="80"/>
      <c r="K19" s="79"/>
      <c r="L19" s="79"/>
      <c r="M19" s="79"/>
      <c r="N19" s="79"/>
      <c r="O19" s="79"/>
    </row>
    <row r="20" spans="1:15" ht="22.5" customHeight="1" x14ac:dyDescent="0.25">
      <c r="A20" s="4" t="s">
        <v>208</v>
      </c>
      <c r="B20" s="68"/>
      <c r="C20" s="79"/>
      <c r="D20" s="79"/>
      <c r="E20" s="134">
        <v>0</v>
      </c>
      <c r="F20" s="79"/>
      <c r="G20" s="134">
        <v>0</v>
      </c>
      <c r="H20" s="79"/>
      <c r="I20" s="134">
        <v>0</v>
      </c>
      <c r="J20" s="80"/>
      <c r="K20" s="134">
        <v>0</v>
      </c>
      <c r="L20" s="79"/>
      <c r="M20" s="134">
        <v>-75701018</v>
      </c>
      <c r="N20" s="79"/>
      <c r="O20" s="134">
        <f>SUM(E20:M20)</f>
        <v>-75701018</v>
      </c>
    </row>
    <row r="21" spans="1:15" ht="22.5" customHeight="1" x14ac:dyDescent="0.25">
      <c r="A21" s="68" t="s">
        <v>183</v>
      </c>
      <c r="B21" s="68"/>
      <c r="C21" s="79"/>
      <c r="D21" s="79"/>
      <c r="E21" s="79">
        <f>SUM(E18:E20)</f>
        <v>221449456</v>
      </c>
      <c r="F21" s="79"/>
      <c r="G21" s="79">
        <f>SUM(G18:G20)</f>
        <v>82317791</v>
      </c>
      <c r="H21" s="79"/>
      <c r="I21" s="79">
        <f>SUM(I18:I20)</f>
        <v>392750380</v>
      </c>
      <c r="J21" s="80"/>
      <c r="K21" s="79">
        <f>SUM(K18:K20)</f>
        <v>30000000</v>
      </c>
      <c r="L21" s="79"/>
      <c r="M21" s="79">
        <f>SUM(M18:M20)</f>
        <v>274050289</v>
      </c>
      <c r="N21" s="79"/>
      <c r="O21" s="79">
        <f>SUM(E21:M21)</f>
        <v>1000567916</v>
      </c>
    </row>
    <row r="22" spans="1:15" ht="22.5" customHeight="1" x14ac:dyDescent="0.25">
      <c r="A22" s="4" t="s">
        <v>49</v>
      </c>
      <c r="C22" s="68"/>
      <c r="D22" s="68"/>
      <c r="E22" s="81">
        <v>0</v>
      </c>
      <c r="F22" s="79"/>
      <c r="G22" s="81">
        <v>0</v>
      </c>
      <c r="H22" s="79"/>
      <c r="I22" s="81">
        <v>0</v>
      </c>
      <c r="J22" s="79"/>
      <c r="K22" s="81">
        <v>0</v>
      </c>
      <c r="L22" s="80"/>
      <c r="M22" s="81">
        <f>PL!M23</f>
        <v>85934839</v>
      </c>
      <c r="N22" s="79"/>
      <c r="O22" s="81">
        <f t="shared" ref="O22:O25" si="1">SUM(E22:M22)</f>
        <v>85934839</v>
      </c>
    </row>
    <row r="23" spans="1:15" ht="22.5" customHeight="1" x14ac:dyDescent="0.25">
      <c r="A23" s="4" t="s">
        <v>116</v>
      </c>
      <c r="C23" s="68"/>
      <c r="D23" s="68"/>
      <c r="E23" s="82">
        <v>0</v>
      </c>
      <c r="F23" s="79"/>
      <c r="G23" s="82">
        <v>0</v>
      </c>
      <c r="H23" s="79"/>
      <c r="I23" s="82">
        <v>0</v>
      </c>
      <c r="J23" s="79"/>
      <c r="K23" s="82">
        <v>0</v>
      </c>
      <c r="L23" s="80"/>
      <c r="M23" s="82">
        <f>PL!M30</f>
        <v>0</v>
      </c>
      <c r="N23" s="79"/>
      <c r="O23" s="82">
        <f t="shared" si="1"/>
        <v>0</v>
      </c>
    </row>
    <row r="24" spans="1:15" ht="22.5" customHeight="1" x14ac:dyDescent="0.25">
      <c r="A24" s="4" t="s">
        <v>50</v>
      </c>
      <c r="C24" s="68"/>
      <c r="D24" s="68"/>
      <c r="E24" s="79">
        <f>SUM(E22:E23)</f>
        <v>0</v>
      </c>
      <c r="F24" s="79"/>
      <c r="G24" s="79">
        <f>SUM(G22:G23)</f>
        <v>0</v>
      </c>
      <c r="H24" s="79"/>
      <c r="I24" s="79">
        <f>SUM(I22:I23)</f>
        <v>0</v>
      </c>
      <c r="J24" s="79"/>
      <c r="K24" s="79">
        <f>SUM(K22:K23)</f>
        <v>0</v>
      </c>
      <c r="L24" s="80"/>
      <c r="M24" s="79">
        <f>SUM(M22:M23)</f>
        <v>85934839</v>
      </c>
      <c r="N24" s="79"/>
      <c r="O24" s="79">
        <f t="shared" si="1"/>
        <v>85934839</v>
      </c>
    </row>
    <row r="25" spans="1:15" ht="22.5" customHeight="1" x14ac:dyDescent="0.25">
      <c r="A25" s="4" t="s">
        <v>149</v>
      </c>
      <c r="C25" s="68"/>
      <c r="D25" s="68"/>
      <c r="E25" s="103">
        <v>0</v>
      </c>
      <c r="F25" s="103"/>
      <c r="G25" s="103">
        <v>0</v>
      </c>
      <c r="H25" s="103"/>
      <c r="I25" s="103">
        <v>0</v>
      </c>
      <c r="J25" s="103"/>
      <c r="K25" s="103">
        <v>0</v>
      </c>
      <c r="L25" s="104"/>
      <c r="M25" s="103">
        <v>-53147845</v>
      </c>
      <c r="N25" s="103"/>
      <c r="O25" s="103">
        <f t="shared" si="1"/>
        <v>-53147845</v>
      </c>
    </row>
    <row r="26" spans="1:15" ht="22.5" customHeight="1" thickBot="1" x14ac:dyDescent="0.3">
      <c r="A26" s="68" t="s">
        <v>179</v>
      </c>
      <c r="C26" s="68"/>
      <c r="D26" s="68"/>
      <c r="E26" s="84">
        <f>SUM(E21:E25)-E24</f>
        <v>221449456</v>
      </c>
      <c r="F26" s="79"/>
      <c r="G26" s="84">
        <f>SUM(G21:G25)-G24</f>
        <v>82317791</v>
      </c>
      <c r="H26" s="79"/>
      <c r="I26" s="84">
        <f>SUM(I21:I25)-I24</f>
        <v>392750380</v>
      </c>
      <c r="J26" s="79"/>
      <c r="K26" s="84">
        <f>SUM(K21:K25)-K24</f>
        <v>30000000</v>
      </c>
      <c r="L26" s="80"/>
      <c r="M26" s="84">
        <f>SUM(M21:M25)-M24</f>
        <v>306837283</v>
      </c>
      <c r="N26" s="79"/>
      <c r="O26" s="84">
        <f>SUM(O21:O25)-O24</f>
        <v>1033354910</v>
      </c>
    </row>
    <row r="27" spans="1:15" ht="22.5" customHeight="1" thickTop="1" x14ac:dyDescent="0.25">
      <c r="A27" s="68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1:15" ht="22.5" customHeight="1" x14ac:dyDescent="0.2">
      <c r="A28" s="4" t="s">
        <v>7</v>
      </c>
    </row>
  </sheetData>
  <mergeCells count="2">
    <mergeCell ref="K6:M6"/>
    <mergeCell ref="E5:O5"/>
  </mergeCells>
  <printOptions horizontalCentered="1"/>
  <pageMargins left="0.39370078740157483" right="0.39370078740157483" top="0.9055118110236221" bottom="0" header="0.19685039370078741" footer="0.19685039370078741"/>
  <pageSetup paperSize="9" scale="75" firstPageNumber="2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3CD853A4A141F44D96E00A43F11A1FDA" ma:contentTypeVersion="8" ma:contentTypeDescription="สร้างเอกสารใหม่" ma:contentTypeScope="" ma:versionID="da6feeaae4fefd8c8e1b95de32088cf4">
  <xsd:schema xmlns:xsd="http://www.w3.org/2001/XMLSchema" xmlns:xs="http://www.w3.org/2001/XMLSchema" xmlns:p="http://schemas.microsoft.com/office/2006/metadata/properties" xmlns:ns2="e156ca48-4ae4-44db-93ec-91748a2028da" xmlns:ns3="571966c0-39bd-43fd-a68a-1f1051be3782" targetNamespace="http://schemas.microsoft.com/office/2006/metadata/properties" ma:root="true" ma:fieldsID="48332abab8f1b2cbea07ce8cf9069783" ns2:_="" ns3:_="">
    <xsd:import namespace="e156ca48-4ae4-44db-93ec-91748a2028da"/>
    <xsd:import namespace="571966c0-39bd-43fd-a68a-1f1051be3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6ca48-4ae4-44db-93ec-91748a202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966c0-39bd-43fd-a68a-1f1051be37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E87A2F-1A0B-4C97-AE4D-23A793348BEC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156ca48-4ae4-44db-93ec-91748a2028da"/>
    <ds:schemaRef ds:uri="571966c0-39bd-43fd-a68a-1f1051be378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B22A97-FBA7-48F5-978A-E2AF7F262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56ca48-4ae4-44db-93ec-91748a2028da"/>
    <ds:schemaRef ds:uri="571966c0-39bd-43fd-a68a-1f1051be3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C832DE-6505-402F-A1ED-85BC69590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PL</vt:lpstr>
      <vt:lpstr>Conso</vt:lpstr>
      <vt:lpstr>SE</vt:lpstr>
      <vt:lpstr>PL!Print_Area</vt:lpstr>
      <vt:lpstr>PL!Print_Area_MI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xxxxxx</dc:creator>
  <cp:lastModifiedBy>orathai</cp:lastModifiedBy>
  <cp:lastPrinted>2021-02-18T11:14:25Z</cp:lastPrinted>
  <dcterms:created xsi:type="dcterms:W3CDTF">1999-03-31T19:46:17Z</dcterms:created>
  <dcterms:modified xsi:type="dcterms:W3CDTF">2021-02-24T11:02:41Z</dcterms:modified>
</cp:coreProperties>
</file>