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170" windowHeight="7680" activeTab="0"/>
  </bookViews>
  <sheets>
    <sheet name="BS" sheetId="1" r:id="rId1"/>
    <sheet name="pl" sheetId="2" r:id="rId2"/>
    <sheet name="Conso" sheetId="3" r:id="rId3"/>
    <sheet name="SE" sheetId="4" r:id="rId4"/>
    <sheet name="CF" sheetId="5" r:id="rId5"/>
  </sheets>
  <definedNames>
    <definedName name="_xlfn.IFERROR" hidden="1">#NAME?</definedName>
    <definedName name="_xlnm.Print_Area" localSheetId="0">'BS'!$A$1:$O$101</definedName>
    <definedName name="_xlnm.Print_Area" localSheetId="4">'CF'!$A$1:$P$84</definedName>
    <definedName name="_xlnm.Print_Area" localSheetId="2">'Conso'!$A$1:$R$29</definedName>
    <definedName name="_xlnm.Print_Area" localSheetId="1">'pl'!$A$1:$P$51</definedName>
    <definedName name="_xlnm.Print_Area" localSheetId="3">'SE'!$A$1:$N$27</definedName>
  </definedNames>
  <calcPr fullCalcOnLoad="1"/>
</workbook>
</file>

<file path=xl/sharedStrings.xml><?xml version="1.0" encoding="utf-8"?>
<sst xmlns="http://schemas.openxmlformats.org/spreadsheetml/2006/main" count="323" uniqueCount="228">
  <si>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</si>
  <si>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</si>
  <si>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</si>
  <si>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</si>
  <si>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</si>
  <si>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</si>
  <si>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</si>
  <si>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ทุนจดทะเบียน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</si>
  <si>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</si>
  <si>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</si>
  <si>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</si>
  <si>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</si>
  <si>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</si>
  <si>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</si>
  <si>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</si>
  <si>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</si>
  <si>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</si>
  <si>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</si>
  <si>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</si>
  <si>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</si>
  <si>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</si>
  <si>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</si>
  <si>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</si>
  <si>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 xml:space="preserve">ยังไม่ได้จัดสรร </t>
  </si>
  <si>
    <t>หมายเหตุประกอบงบการเงินเป็นส่วนหนึ่งของงบการเงินนี้</t>
  </si>
  <si>
    <t xml:space="preserve">   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</si>
  <si>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</si>
  <si>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</si>
  <si>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</si>
  <si>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</si>
  <si>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</si>
  <si>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(หน่วย: บาท)</t>
  </si>
  <si>
    <t>เงินสดและรายการเทียบเท่าเงินสด</t>
  </si>
  <si>
    <t>รวมหนี้สินไม่หมุนเวียน</t>
  </si>
  <si>
    <t>หนี้สินไม่หมุนเวียน</t>
  </si>
  <si>
    <t>ยังไม่ได้จัดสรร</t>
  </si>
  <si>
    <t>เงินปันผลจ่าย</t>
  </si>
  <si>
    <t>ค่าใช้จ่ายในการบริหาร</t>
  </si>
  <si>
    <t>จัดสรรแล้ว - สำรองตามกฎหมาย</t>
  </si>
  <si>
    <t>เงินฝากธนาคารที่มีภาระค้ำประกัน</t>
  </si>
  <si>
    <t>จัดสรรแล้ว -</t>
  </si>
  <si>
    <t>สำรองตามกฎหมาย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</si>
  <si>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</si>
  <si>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</si>
  <si>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</si>
  <si>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</si>
  <si>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</si>
  <si>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</si>
  <si>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งบกระแสเงินสด</t>
  </si>
  <si>
    <t>กระแสเงินสดจากกิจกรรมดำเนินงาน</t>
  </si>
  <si>
    <t>ค่าเสื่อมราคาและค่าตัดจำหน่าย</t>
  </si>
  <si>
    <t>สำรองผลประโยชน์ระยะยาวของพนักงาน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</si>
  <si>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</si>
  <si>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</si>
  <si>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</si>
  <si>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</si>
  <si>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</si>
  <si>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</si>
  <si>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</si>
  <si>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</si>
  <si>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</si>
  <si>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</si>
  <si>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</si>
  <si>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22</t>
  </si>
  <si>
    <t>หุ้นสามัญ</t>
  </si>
  <si>
    <t>ส่วนเกินมูลค่า</t>
  </si>
  <si>
    <t>ส่วนเกินมูลค่าหุ้นสามัญ</t>
  </si>
  <si>
    <t xml:space="preserve">กำไรขาดทุนเบ็ดเสร็จรวมสำหรับปี </t>
  </si>
  <si>
    <t>งบกำไรขาดทุนเบ็ดเสร็จ</t>
  </si>
  <si>
    <t xml:space="preserve">กำไรขาดทุนเบ็ดเสร็จอื่น: </t>
  </si>
  <si>
    <t>กำไรขาดทุนเบ็ดเสร็จอื่นสำหรับปี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</si>
  <si>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</si>
  <si>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</si>
  <si>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ภาษีเงินได้ค้างจ่าย</t>
  </si>
  <si>
    <t>เงินสดรับจากการออกหุ้นกู้</t>
  </si>
  <si>
    <t>เงินสดรับจากการจำหน่ายอุปกรณ์</t>
  </si>
  <si>
    <t>29</t>
  </si>
  <si>
    <t>สินทรัพย์ภาษีเงินได้รอการตัดบัญชี</t>
  </si>
  <si>
    <t>27</t>
  </si>
  <si>
    <t xml:space="preserve">   ลูกหนี้จากการรับซื้อสิทธิเรียกร้อง</t>
  </si>
  <si>
    <t xml:space="preserve">   ลูกหนี้ตามสัญญาเช่าทางการเงิน</t>
  </si>
  <si>
    <t xml:space="preserve">   ลูกหนี้ตามสัญญาเช่าซื้อ</t>
  </si>
  <si>
    <t xml:space="preserve">   ลูกหนี้ตามสัญญาเงินให้กู้ยืม</t>
  </si>
  <si>
    <t>24</t>
  </si>
  <si>
    <t>หุ้นกู้ - สุทธิจากส่วนที่ถึงกำหนดชำระภายในหนึ่งปี</t>
  </si>
  <si>
    <t>หุ้นกู้ - ส่วนที่ถึงกำหนดชำระภายในหนึ่งปี</t>
  </si>
  <si>
    <t>ทรัพย์สินรอการขาย</t>
  </si>
  <si>
    <t>เจ้าหนี้การค้าและเจ้าหนี้อื่น</t>
  </si>
  <si>
    <t>เงินสดจ่ายชำระคืนหุ้นกู้</t>
  </si>
  <si>
    <t>กรรมการ</t>
  </si>
  <si>
    <t>ที่จะซื้อหุ้น</t>
  </si>
  <si>
    <t>ใบสำคัญแสดงสิทธิที่จะซื้อหุ้น</t>
  </si>
  <si>
    <t>30</t>
  </si>
  <si>
    <t>31</t>
  </si>
  <si>
    <t>ทุนที่ออกจำหน่าย</t>
  </si>
  <si>
    <t>ใบสำคัญแสดงสิทธิ</t>
  </si>
  <si>
    <t>งบการเงินรวม</t>
  </si>
  <si>
    <t>งบการเงินเฉพาะกิจการ</t>
  </si>
  <si>
    <t>ลูกหนี้ตามสัญญาเงินให้กู้ยืม - ส่วนที่ถึง</t>
  </si>
  <si>
    <t>กำหนดชำระภายในหนึ่งปี</t>
  </si>
  <si>
    <t>ลูกหนี้จากการรับซื้อสิทธิเรียกร้อง - ส่วนที่ถึง</t>
  </si>
  <si>
    <t>ลูกหนี้ตามสัญญาเช่าการเงิน - ส่วนที่ถึง</t>
  </si>
  <si>
    <t>ลูกหนี้ตามสัญญาเช่าซื้อ - ส่วนที่ถึง</t>
  </si>
  <si>
    <t>ลูกหนี้จากการรับซื้อสิทธิเรียกร้อง - สุทธิจากส่วนที่ถึง</t>
  </si>
  <si>
    <t>ลูกหนี้ตามสัญญาเช่าการเงิน - สุทธิจากส่วนที่ถึง</t>
  </si>
  <si>
    <t>ลูกหนี้ตามสัญญาเช่าซื้อ - สุทธิจากส่วนที่ถึง</t>
  </si>
  <si>
    <t>ภายในหนึ่งปี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</si>
  <si>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</si>
  <si>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</si>
  <si>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บริษัท ลีซ อิท จำกัด (มหาชน) และบริษัทย่อย</t>
  </si>
  <si>
    <t>ค่าใช้จ่ายในการบริการ</t>
  </si>
  <si>
    <t>การแบ่งปันกำไรขาดทุนเบ็ดเสร็จรวม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</si>
  <si>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</si>
  <si>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</si>
  <si>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ทุนที่ออก</t>
  </si>
  <si>
    <t>จำหน่ายและ</t>
  </si>
  <si>
    <t>ของบริษัทฯ</t>
  </si>
  <si>
    <t>ส่วนของผู้มี</t>
  </si>
  <si>
    <t>ส่วนได้เสียที่ไม่มี</t>
  </si>
  <si>
    <t>อำนาจควบคุม</t>
  </si>
  <si>
    <t>ของบริษัทย่อย</t>
  </si>
  <si>
    <t>ส่วนของ</t>
  </si>
  <si>
    <t>ผู้ถือหุ้นบริษัท</t>
  </si>
  <si>
    <t>เงินลงทุนในบริษัทย่อย</t>
  </si>
  <si>
    <t xml:space="preserve">กำไรขาดทุนเบ็ดเสร็จอื่นสำหรับปี </t>
  </si>
  <si>
    <t>ข้อมูลกระแสเงินสดเปิดเผยเพิ่มเติม</t>
  </si>
  <si>
    <t>ส่วนที่เป็นของผู้ถือหุ้นบริษัทฯ</t>
  </si>
  <si>
    <t>เงินสดรับจากเงินกู้ยืมระยะสั้นจากสถาบันการเงิน</t>
  </si>
  <si>
    <t>เงินสดจ่ายชำระคืนเงินกู้ยืมระยะสั้นจากสถาบันการเงิน</t>
  </si>
  <si>
    <t>เงินกู้ยืมระยะสั้นจากบริษัทย่อย</t>
  </si>
  <si>
    <t>สินทรัพย์สิทธิการใช้</t>
  </si>
  <si>
    <t>ต้นทุนทางการเงิน</t>
  </si>
  <si>
    <t>กำไรจากการจำหน่ายหลักทรัพย์เพื่อค้า</t>
  </si>
  <si>
    <t>ส่วนของหนี้สินตามสัญญาเช่าที่ถึงกำหนดชำระ</t>
  </si>
  <si>
    <t>หนี้สินตามสัญญาเช่า - สุทธิจากส่วนที่ถึงกำหนดชำระ</t>
  </si>
  <si>
    <t>21</t>
  </si>
  <si>
    <t>รายได้เงินปันผลจากบริษัทย่อย</t>
  </si>
  <si>
    <t>เงินสดจ่ายซื้ออุปกรณ์</t>
  </si>
  <si>
    <t>เงินสดจ่ายซื้อสินทรัพย์ไม่มีตัวตน</t>
  </si>
  <si>
    <t xml:space="preserve">   เจ้าหนี้จากการซื้อโปรแกรมคอมพิวเตอร์ระหว่างติดตั้ง</t>
  </si>
  <si>
    <t>ประมาณการหนี้สินไม่หมุนเวียนอื่น</t>
  </si>
  <si>
    <t>เงินสดจ่ายซื้อหลักทรัพย์เพื่อค้า</t>
  </si>
  <si>
    <t>เงินสดรับจากเงินกู้ยืมระยะสั้นจากบริษัทย่อย</t>
  </si>
  <si>
    <t>เงินสดจ่ายชำระคืนเงินกู้ยืมระยะสั้นจากบริษัทย่อย</t>
  </si>
  <si>
    <t xml:space="preserve">   จ่ายดอกเบี้ย</t>
  </si>
  <si>
    <t xml:space="preserve">   จ่ายภาษีเงินได้</t>
  </si>
  <si>
    <t xml:space="preserve">   เงินสดรับจากดอกเบี้ย</t>
  </si>
  <si>
    <t>ลูกหนี้ตามสัญญาเงินให้กู้ยืม - สุทธิจากส่วนที่ถึง</t>
  </si>
  <si>
    <t>หนี้สินทางการเงินหมุนเวียนอื่น</t>
  </si>
  <si>
    <t>14</t>
  </si>
  <si>
    <t>ผลขาดทุนด้านเครดิตที่คาดว่าจะเกิดขึ้น</t>
  </si>
  <si>
    <t>ค่าตัดจำหน่ายดอกเบี้ยรับตามสัญญาลูกหนี้เช่าการเงินและเช่าซื้อ</t>
  </si>
  <si>
    <t xml:space="preserve">   หนี้สินทางการเงินหมุนเวียนอื่น</t>
  </si>
  <si>
    <t>หนี้สินทางการเงินไม่หมุนเวียนอื่น</t>
  </si>
  <si>
    <t xml:space="preserve">   หนี้สินทางการเงินไม่หมุนเวียนอื่น</t>
  </si>
  <si>
    <t>ผลขาดทุนด้านเครดิตที่คาดว่าจะเกิดขึ้นของลูกหนี้</t>
  </si>
  <si>
    <t>เงินสดรับจากการจำหน่ายหลักทรัพย์เพื่อค้า</t>
  </si>
  <si>
    <t>เงินสดจ่ายชำระคืนจากสัญญาลูกหนี้เช่าซื้อ</t>
  </si>
  <si>
    <t>ยอดคงเหลือ ณ วันที่ 31 ธันวาคม 2564</t>
  </si>
  <si>
    <t xml:space="preserve">ยอดคงเหลือ ณ วันที่ 1 มกราคม 2564 </t>
  </si>
  <si>
    <t>ลูกหนี้การค้า - ขายผ่อนชำระ</t>
  </si>
  <si>
    <t>จำนวนหุ้นสามัญถัวเฉลี่ยถ่วงน้ำหนัก (หุ้น)</t>
  </si>
  <si>
    <t>จ่ายผลประโยชน์ระยะยาวของพนักงาน</t>
  </si>
  <si>
    <t>เงินสดรับจากการจำหน่ายสินทรัพย์ไม่มีตัวตน</t>
  </si>
  <si>
    <t>เงินสดสุทธิจากกิจกรรมดำเนินงาน</t>
  </si>
  <si>
    <t>เงินสดสุทธิใช้ไปในกิจกรรมจัดหาเงิน</t>
  </si>
  <si>
    <t>การแบ่งปันกำไร(ขาดทุน)สุทธิ</t>
  </si>
  <si>
    <t>ขาดทุนสำหรับปี</t>
  </si>
  <si>
    <t>งบแสดงการเปลี่ยนแปลงส่วนของผู้ถือหุ้น (ต่อ)</t>
  </si>
  <si>
    <t>และชำระแล้ว</t>
  </si>
  <si>
    <t>กำไรขาดทุน:</t>
  </si>
  <si>
    <t>กำไรขาดทุนเบ็ดเสร็จรวมสำหรับปี</t>
  </si>
  <si>
    <t>เงินปันผลรับจากบริษัทย่อย</t>
  </si>
  <si>
    <t>เงินสดจ่ายชำระหนี้สินตามสัญญาเช่า</t>
  </si>
  <si>
    <t>รายการที่มิใช่เงินสด</t>
  </si>
  <si>
    <t xml:space="preserve"> </t>
  </si>
  <si>
    <t>ชำระแล้ว</t>
  </si>
  <si>
    <t>รายการปรับกระทบยอดกำไรก่อนค่าใช้จ่ายภาษีเงินได้เป็น</t>
  </si>
  <si>
    <t xml:space="preserve">   เงินสดรับ (จ่าย) จากกิจกรรมดำเนินงาน</t>
  </si>
  <si>
    <t>ณ วันที่ 31 ธันวาคม 2565</t>
  </si>
  <si>
    <t>สำหรับปีสิ้นสุดวันที่ 31 ธันวาคม 2565</t>
  </si>
  <si>
    <t xml:space="preserve">ยอดคงเหลือ ณ วันที่ 1 มกราคม 2565 </t>
  </si>
  <si>
    <t>ยอดคงเหลือ ณ วันที่ 31 ธันวาคม 2565</t>
  </si>
  <si>
    <t>ยอดคงเหลือ ณ วันที่ 1 มกราคม 2564</t>
  </si>
  <si>
    <t>หุ้นสามัญ 601,732,935 หุ้น มูลค่าหุ้นละ 1 บาท</t>
  </si>
  <si>
    <t>หุ้นสามัญ 442,931,237 หุ้น มูลค่าหุ้นละ 1 บาท</t>
  </si>
  <si>
    <t>รายการที่จะไม่ถูกบันทึกในส่วนของกำไรหรือขาดทุนในภายหลัง</t>
  </si>
  <si>
    <t>กำไรจากการประมาณการตามหลักคณิตศาสตร์ประกันภัย</t>
  </si>
  <si>
    <t>หัก: ผลกระทบของภาษีเงินได้</t>
  </si>
  <si>
    <t>โอนใบสำคัญแสดงสิทธิที่สิ้นสุดระยะเวลาการใช้สิทธิ</t>
  </si>
  <si>
    <t>หุ้นสามัญที่ออกระหว่างปีจากการใช้สิทธิตาม</t>
  </si>
  <si>
    <t>เงินสดรับจากการเพิ่มทุน</t>
  </si>
  <si>
    <t>เงินสดรับจากการใช้สิทธิใบแสดงสิทธิ</t>
  </si>
  <si>
    <t>25</t>
  </si>
  <si>
    <t>26</t>
  </si>
  <si>
    <t>เงินกู้ยืมระยะสั้นจากสถาบันการเงิน</t>
  </si>
  <si>
    <t>เงินฝากธนาคารที่มีภาระค้ำประกันเพิ่มขึ้น</t>
  </si>
  <si>
    <t>เงินเบิกเกินบัญชีธนาคารลดลง</t>
  </si>
  <si>
    <t>เงินสดและรายการเทียบเท่าเงินสดเพิ่มขึ้นสุทธิ</t>
  </si>
  <si>
    <t>(2564: หุ้นสามัญ 558,357,230 หุ้น มูลค่าหุ้นละ 1 บาท)</t>
  </si>
  <si>
    <t xml:space="preserve">   เงินสดรับจากส่วนที่ได้รับคืน (หนี้สูญได้รับคืน)</t>
  </si>
  <si>
    <t>15</t>
  </si>
  <si>
    <t>10</t>
  </si>
  <si>
    <t>6</t>
  </si>
  <si>
    <t>18</t>
  </si>
  <si>
    <t>20.2</t>
  </si>
  <si>
    <t>32</t>
  </si>
  <si>
    <t>ขาดทุนจากการดำเนินงาน</t>
  </si>
  <si>
    <t>รายได้ภาษีเงินได้</t>
  </si>
  <si>
    <t>เงินสดสุทธิจาก(ใช้ไปใน)กิจกรรมลงทุน</t>
  </si>
  <si>
    <t>28</t>
  </si>
  <si>
    <t xml:space="preserve">   (2564: หุ้นสามัญ 221,449,456 หุ้น มูลค่าหุ้นละ 1 บาท)</t>
  </si>
  <si>
    <t>ขาดทุนก่อนภาษีเงินได้</t>
  </si>
  <si>
    <t>ขาดทุนต่อหุ้น</t>
  </si>
  <si>
    <t xml:space="preserve">ขาดทุนต่อหุ้นขั้นพื้นฐาน </t>
  </si>
  <si>
    <t>ขาดทุนส่วนที่เป็นของผู้ถือหุ้นของบริษัทฯ</t>
  </si>
  <si>
    <t>เงินปันผลจ่าย (หมายเหตุ 33)</t>
  </si>
  <si>
    <t xml:space="preserve">   เข้าส่วนเกินมูลค่าหุ้นสามัญ (หมายเหตุ 25)</t>
  </si>
  <si>
    <t xml:space="preserve">   ใบสำคัญแสดงสิทธิ (หมายเหตุ 25)</t>
  </si>
  <si>
    <t>ออกหุ้นสามัญระหว่างปี (หมายเหตุ 25)</t>
  </si>
  <si>
    <t>23</t>
  </si>
  <si>
    <t>หนี้สูญรับคืน</t>
  </si>
  <si>
    <t xml:space="preserve">   ขาดทุนส่วนที่เป็นของผู้ถือหุ้นของบริษัทฯ</t>
  </si>
  <si>
    <t>ขาดทุนต่อหุ้นปรับลด</t>
  </si>
  <si>
    <t>ขาดทุน(กำไร)จากการจำหน่าย/ ตัดจำหน่ายอุปกรณ์</t>
  </si>
  <si>
    <t xml:space="preserve">   จำนวนหุ้นสามัญถัวเฉลี่ยถ่วงน้ำหนัก (หุ้น)</t>
  </si>
  <si>
    <t>ทุนออกจำหน่ายและชำระเต็มมูลค่าแล้ว</t>
  </si>
  <si>
    <t>เงินปันผลจ่ายของบริษัทย่อย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</si>
</sst>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  <numFmt numFmtId="199" formatCode="[$-409]dddd\,\ mmmm\ dd\,\ yyyy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#,##0.000_);\(#,##0.000\)"/>
    <numFmt numFmtId="208" formatCode="#,##0.0000_);\(#,##0.0000\)"/>
    <numFmt numFmtId="209" formatCode="0.0"/>
    <numFmt numFmtId="210" formatCode="_(* #,##0.000_);_(* \(#,##0.000\);_(* &quot;-&quot;???_);_(@_)"/>
    <numFmt numFmtId="211" formatCode="#,##0.000;\(#,##0.000\)"/>
  </numFmts>
  <fonts count="53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2"/>
      <name val="Tms Rmn"/>
      <family val="0"/>
    </font>
    <font>
      <sz val="14"/>
      <name val="CordiaUPC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5"/>
      <color indexed="20"/>
      <name val="Angsana New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ngsana New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Angsana New"/>
      <family val="1"/>
    </font>
    <font>
      <sz val="16"/>
      <color indexed="9"/>
      <name val="Angsana New"/>
      <family val="1"/>
    </font>
    <font>
      <i/>
      <sz val="16"/>
      <color indexed="9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5"/>
      <color theme="11"/>
      <name val="Angsana New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5"/>
      <color theme="10"/>
      <name val="Angsana New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ngsana New"/>
      <family val="1"/>
    </font>
    <font>
      <sz val="16"/>
      <color theme="0"/>
      <name val="Angsana New"/>
      <family val="1"/>
    </font>
    <font>
      <i/>
      <sz val="16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86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6" fontId="4" fillId="0" borderId="0" xfId="42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10" xfId="42" applyNumberFormat="1" applyFont="1" applyFill="1" applyBorder="1" applyAlignment="1">
      <alignment horizontal="right" vertical="center"/>
    </xf>
    <xf numFmtId="171" fontId="3" fillId="0" borderId="0" xfId="44" applyFont="1" applyFill="1" applyAlignment="1">
      <alignment horizontal="left" vertical="center"/>
    </xf>
    <xf numFmtId="171" fontId="3" fillId="0" borderId="0" xfId="44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181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71" fontId="4" fillId="0" borderId="0" xfId="44" applyFont="1" applyFill="1" applyBorder="1" applyAlignment="1">
      <alignment vertical="center"/>
    </xf>
    <xf numFmtId="171" fontId="4" fillId="0" borderId="11" xfId="44" applyFont="1" applyFill="1" applyBorder="1" applyAlignment="1">
      <alignment horizontal="center" vertical="center"/>
    </xf>
    <xf numFmtId="171" fontId="4" fillId="0" borderId="0" xfId="44" applyFont="1" applyFill="1" applyBorder="1" applyAlignment="1">
      <alignment horizontal="center" vertical="center"/>
    </xf>
    <xf numFmtId="171" fontId="4" fillId="0" borderId="0" xfId="44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1" fontId="4" fillId="0" borderId="0" xfId="44" applyFont="1" applyFill="1" applyBorder="1" applyAlignment="1" quotePrefix="1">
      <alignment vertical="center"/>
    </xf>
    <xf numFmtId="41" fontId="4" fillId="0" borderId="0" xfId="44" applyNumberFormat="1" applyFont="1" applyFill="1" applyBorder="1" applyAlignment="1">
      <alignment horizontal="center" vertical="center"/>
    </xf>
    <xf numFmtId="41" fontId="4" fillId="0" borderId="0" xfId="44" applyNumberFormat="1" applyFont="1" applyFill="1" applyBorder="1" applyAlignment="1">
      <alignment vertical="center"/>
    </xf>
    <xf numFmtId="197" fontId="4" fillId="0" borderId="0" xfId="44" applyNumberFormat="1" applyFont="1" applyFill="1" applyBorder="1" applyAlignment="1">
      <alignment horizontal="center" vertical="center"/>
    </xf>
    <xf numFmtId="41" fontId="4" fillId="0" borderId="12" xfId="44" applyNumberFormat="1" applyFont="1" applyFill="1" applyBorder="1" applyAlignment="1">
      <alignment horizontal="center" vertical="center"/>
    </xf>
    <xf numFmtId="186" fontId="4" fillId="0" borderId="0" xfId="44" applyNumberFormat="1" applyFont="1" applyFill="1" applyBorder="1" applyAlignment="1">
      <alignment vertical="center"/>
    </xf>
    <xf numFmtId="171" fontId="4" fillId="0" borderId="0" xfId="44" applyFont="1" applyFill="1" applyAlignment="1">
      <alignment vertical="center"/>
    </xf>
    <xf numFmtId="41" fontId="4" fillId="0" borderId="13" xfId="44" applyNumberFormat="1" applyFont="1" applyFill="1" applyBorder="1" applyAlignment="1">
      <alignment horizontal="center" vertical="center"/>
    </xf>
    <xf numFmtId="41" fontId="4" fillId="0" borderId="14" xfId="44" applyNumberFormat="1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41" fontId="4" fillId="0" borderId="0" xfId="42" applyNumberFormat="1" applyFont="1" applyFill="1" applyBorder="1" applyAlignment="1">
      <alignment vertical="center"/>
    </xf>
    <xf numFmtId="41" fontId="4" fillId="0" borderId="0" xfId="42" applyNumberFormat="1" applyFont="1" applyFill="1" applyAlignment="1">
      <alignment vertical="center"/>
    </xf>
    <xf numFmtId="41" fontId="4" fillId="0" borderId="10" xfId="42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86" fontId="4" fillId="0" borderId="0" xfId="0" applyNumberFormat="1" applyFont="1" applyFill="1" applyAlignment="1">
      <alignment horizontal="centerContinuous" vertical="center"/>
    </xf>
    <xf numFmtId="181" fontId="4" fillId="0" borderId="0" xfId="0" applyNumberFormat="1" applyFont="1" applyFill="1" applyAlignment="1">
      <alignment horizontal="centerContinuous" vertical="center"/>
    </xf>
    <xf numFmtId="181" fontId="4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vertical="center"/>
      <protection/>
    </xf>
    <xf numFmtId="41" fontId="4" fillId="0" borderId="15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horizontal="center" vertical="center"/>
    </xf>
    <xf numFmtId="41" fontId="4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vertical="center"/>
    </xf>
    <xf numFmtId="41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11" xfId="0" applyNumberFormat="1" applyFont="1" applyFill="1" applyBorder="1" applyAlignment="1">
      <alignment horizontal="left" vertical="center"/>
    </xf>
    <xf numFmtId="41" fontId="4" fillId="0" borderId="15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top"/>
    </xf>
    <xf numFmtId="41" fontId="4" fillId="0" borderId="10" xfId="44" applyNumberFormat="1" applyFont="1" applyFill="1" applyBorder="1" applyAlignment="1">
      <alignment vertical="center"/>
    </xf>
    <xf numFmtId="41" fontId="4" fillId="0" borderId="0" xfId="44" applyNumberFormat="1" applyFont="1" applyFill="1" applyAlignment="1">
      <alignment vertical="center"/>
    </xf>
    <xf numFmtId="41" fontId="4" fillId="0" borderId="10" xfId="44" applyNumberFormat="1" applyFont="1" applyFill="1" applyBorder="1" applyAlignment="1">
      <alignment horizontal="right" vertical="center"/>
    </xf>
    <xf numFmtId="41" fontId="4" fillId="0" borderId="17" xfId="44" applyNumberFormat="1" applyFont="1" applyFill="1" applyBorder="1" applyAlignment="1">
      <alignment horizontal="right" vertical="center"/>
    </xf>
    <xf numFmtId="41" fontId="50" fillId="0" borderId="0" xfId="44" applyNumberFormat="1" applyFont="1" applyFill="1" applyBorder="1" applyAlignment="1">
      <alignment horizontal="center" vertical="center"/>
    </xf>
    <xf numFmtId="41" fontId="50" fillId="0" borderId="0" xfId="44" applyNumberFormat="1" applyFont="1" applyFill="1" applyBorder="1" applyAlignment="1">
      <alignment vertical="center"/>
    </xf>
    <xf numFmtId="41" fontId="4" fillId="0" borderId="15" xfId="44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1" fontId="4" fillId="0" borderId="0" xfId="44" applyNumberFormat="1" applyFont="1" applyFill="1" applyAlignment="1">
      <alignment horizontal="right" vertical="center"/>
    </xf>
    <xf numFmtId="41" fontId="4" fillId="0" borderId="11" xfId="0" applyNumberFormat="1" applyFont="1" applyFill="1" applyBorder="1" applyAlignment="1">
      <alignment horizontal="left"/>
    </xf>
    <xf numFmtId="39" fontId="4" fillId="0" borderId="0" xfId="0" applyNumberFormat="1" applyFont="1" applyFill="1" applyAlignment="1">
      <alignment vertical="center"/>
    </xf>
    <xf numFmtId="208" fontId="4" fillId="0" borderId="0" xfId="0" applyNumberFormat="1" applyFont="1" applyFill="1" applyAlignment="1">
      <alignment vertical="center"/>
    </xf>
    <xf numFmtId="37" fontId="4" fillId="0" borderId="15" xfId="0" applyNumberFormat="1" applyFont="1" applyFill="1" applyBorder="1" applyAlignment="1">
      <alignment vertical="center"/>
    </xf>
    <xf numFmtId="41" fontId="4" fillId="0" borderId="0" xfId="44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41" fontId="4" fillId="0" borderId="10" xfId="0" applyNumberFormat="1" applyFont="1" applyFill="1" applyBorder="1" applyAlignment="1">
      <alignment horizontal="left" vertical="center"/>
    </xf>
    <xf numFmtId="43" fontId="4" fillId="0" borderId="15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/>
    </xf>
    <xf numFmtId="186" fontId="4" fillId="0" borderId="0" xfId="42" applyNumberFormat="1" applyFont="1" applyFill="1" applyAlignment="1">
      <alignment horizontal="centerContinuous"/>
    </xf>
    <xf numFmtId="186" fontId="4" fillId="0" borderId="0" xfId="42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181" fontId="3" fillId="0" borderId="0" xfId="0" applyNumberFormat="1" applyFont="1" applyFill="1" applyAlignment="1">
      <alignment horizontal="left"/>
    </xf>
    <xf numFmtId="181" fontId="4" fillId="0" borderId="0" xfId="0" applyNumberFormat="1" applyFont="1" applyFill="1" applyAlignment="1">
      <alignment horizontal="left"/>
    </xf>
    <xf numFmtId="186" fontId="4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49" fontId="6" fillId="0" borderId="0" xfId="0" applyNumberFormat="1" applyFont="1" applyFill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49" fontId="5" fillId="0" borderId="0" xfId="0" applyNumberFormat="1" applyFont="1" applyFill="1" applyBorder="1" applyAlignment="1">
      <alignment horizontal="center"/>
    </xf>
    <xf numFmtId="40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86" fontId="4" fillId="0" borderId="0" xfId="42" applyNumberFormat="1" applyFont="1" applyFill="1" applyAlignment="1">
      <alignment/>
    </xf>
    <xf numFmtId="186" fontId="4" fillId="0" borderId="0" xfId="42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41" fontId="4" fillId="0" borderId="0" xfId="42" applyNumberFormat="1" applyFont="1" applyFill="1" applyBorder="1" applyAlignment="1">
      <alignment horizontal="right"/>
    </xf>
    <xf numFmtId="41" fontId="4" fillId="0" borderId="0" xfId="42" applyNumberFormat="1" applyFont="1" applyFill="1" applyAlignment="1">
      <alignment horizontal="right"/>
    </xf>
    <xf numFmtId="41" fontId="4" fillId="0" borderId="0" xfId="44" applyNumberFormat="1" applyFont="1" applyFill="1" applyAlignment="1">
      <alignment horizontal="right"/>
    </xf>
    <xf numFmtId="186" fontId="4" fillId="0" borderId="0" xfId="44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1" fontId="4" fillId="0" borderId="0" xfId="44" applyNumberFormat="1" applyFont="1" applyFill="1" applyBorder="1" applyAlignment="1">
      <alignment horizontal="right"/>
    </xf>
    <xf numFmtId="41" fontId="4" fillId="0" borderId="11" xfId="44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171" fontId="4" fillId="0" borderId="0" xfId="42" applyFont="1" applyFill="1" applyAlignment="1">
      <alignment/>
    </xf>
    <xf numFmtId="171" fontId="4" fillId="0" borderId="0" xfId="0" applyNumberFormat="1" applyFont="1" applyFill="1" applyAlignment="1">
      <alignment/>
    </xf>
    <xf numFmtId="41" fontId="4" fillId="0" borderId="10" xfId="42" applyNumberFormat="1" applyFont="1" applyFill="1" applyBorder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41" fontId="51" fillId="0" borderId="0" xfId="42" applyNumberFormat="1" applyFont="1" applyFill="1" applyAlignment="1">
      <alignment horizontal="right"/>
    </xf>
    <xf numFmtId="1" fontId="51" fillId="0" borderId="0" xfId="0" applyNumberFormat="1" applyFont="1" applyFill="1" applyAlignment="1">
      <alignment/>
    </xf>
    <xf numFmtId="186" fontId="51" fillId="0" borderId="0" xfId="42" applyNumberFormat="1" applyFont="1" applyFill="1" applyAlignment="1">
      <alignment/>
    </xf>
    <xf numFmtId="186" fontId="3" fillId="0" borderId="0" xfId="42" applyNumberFormat="1" applyFont="1" applyFill="1" applyAlignment="1">
      <alignment/>
    </xf>
    <xf numFmtId="41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0" fontId="51" fillId="0" borderId="0" xfId="0" applyNumberFormat="1" applyFont="1" applyFill="1" applyAlignment="1">
      <alignment/>
    </xf>
    <xf numFmtId="1" fontId="52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171" fontId="4" fillId="0" borderId="11" xfId="44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&amp;Y Hous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showGridLines="0" tabSelected="1" view="pageBreakPreview" zoomScale="85" zoomScaleSheetLayoutView="85" workbookViewId="0" topLeftCell="A1">
      <selection activeCell="F89" sqref="F89"/>
    </sheetView>
  </sheetViews>
  <sheetFormatPr defaultColWidth="9.140625" defaultRowHeight="24" customHeight="1"/>
  <cols>
    <col min="1" max="3" width="1.7109375" style="2" customWidth="1"/>
    <col min="4" max="4" width="20.7109375" style="2" customWidth="1"/>
    <col min="5" max="5" width="10.7109375" style="2" customWidth="1"/>
    <col min="6" max="6" width="15.28125" style="2" customWidth="1"/>
    <col min="7" max="7" width="6.7109375" style="48" customWidth="1"/>
    <col min="8" max="8" width="1.28515625" style="48" customWidth="1"/>
    <col min="9" max="9" width="15.7109375" style="48" customWidth="1"/>
    <col min="10" max="10" width="1.28515625" style="48" customWidth="1"/>
    <col min="11" max="11" width="15.7109375" style="48" customWidth="1"/>
    <col min="12" max="12" width="1.28515625" style="10" customWidth="1"/>
    <col min="13" max="13" width="15.7109375" style="39" customWidth="1"/>
    <col min="14" max="14" width="1.28515625" style="10" customWidth="1"/>
    <col min="15" max="15" width="15.7109375" style="39" customWidth="1"/>
    <col min="16" max="16" width="1.1484375" style="2" customWidth="1"/>
    <col min="17" max="16384" width="9.140625" style="2" customWidth="1"/>
  </cols>
  <sheetData>
    <row r="1" spans="1:15" ht="21.75" customHeight="1">
      <c r="A1" s="12" t="s">
        <v>109</v>
      </c>
      <c r="B1" s="20"/>
      <c r="C1" s="20"/>
      <c r="D1" s="20"/>
      <c r="E1" s="20"/>
      <c r="F1" s="20"/>
      <c r="G1" s="43"/>
      <c r="H1" s="43"/>
      <c r="I1" s="43"/>
      <c r="J1" s="43"/>
      <c r="K1" s="43"/>
      <c r="L1" s="44"/>
      <c r="M1" s="45"/>
      <c r="N1" s="44"/>
      <c r="O1" s="45"/>
    </row>
    <row r="2" spans="1:15" ht="21.75" customHeight="1">
      <c r="A2" s="21" t="s">
        <v>42</v>
      </c>
      <c r="B2" s="46"/>
      <c r="C2" s="46"/>
      <c r="D2" s="46"/>
      <c r="E2" s="46"/>
      <c r="F2" s="46"/>
      <c r="G2" s="43"/>
      <c r="H2" s="43"/>
      <c r="I2" s="43"/>
      <c r="J2" s="43"/>
      <c r="K2" s="43"/>
      <c r="L2" s="46"/>
      <c r="M2" s="45"/>
      <c r="N2" s="46"/>
      <c r="O2" s="45"/>
    </row>
    <row r="3" spans="1:15" ht="21.75" customHeight="1">
      <c r="A3" s="21" t="s">
        <v>179</v>
      </c>
      <c r="B3" s="46"/>
      <c r="C3" s="46"/>
      <c r="D3" s="46"/>
      <c r="E3" s="46"/>
      <c r="F3" s="46"/>
      <c r="G3" s="43"/>
      <c r="H3" s="43"/>
      <c r="I3" s="43"/>
      <c r="J3" s="43"/>
      <c r="K3" s="43"/>
      <c r="L3" s="46"/>
      <c r="M3" s="45"/>
      <c r="N3" s="46"/>
      <c r="O3" s="45"/>
    </row>
    <row r="4" spans="2:15" ht="21.75" customHeight="1">
      <c r="B4" s="47"/>
      <c r="C4" s="47"/>
      <c r="D4" s="47"/>
      <c r="E4" s="47"/>
      <c r="F4" s="47"/>
      <c r="L4" s="47"/>
      <c r="M4" s="49"/>
      <c r="N4" s="47"/>
      <c r="O4" s="49" t="s">
        <v>31</v>
      </c>
    </row>
    <row r="5" spans="2:15" ht="21.75" customHeight="1">
      <c r="B5" s="47"/>
      <c r="C5" s="47"/>
      <c r="D5" s="47"/>
      <c r="E5" s="47"/>
      <c r="F5" s="47"/>
      <c r="G5" s="52"/>
      <c r="H5" s="52"/>
      <c r="I5" s="159" t="s">
        <v>96</v>
      </c>
      <c r="J5" s="159"/>
      <c r="K5" s="159"/>
      <c r="L5" s="47"/>
      <c r="M5" s="158" t="s">
        <v>97</v>
      </c>
      <c r="N5" s="158"/>
      <c r="O5" s="158"/>
    </row>
    <row r="6" spans="2:15" ht="21.75" customHeight="1">
      <c r="B6" s="47"/>
      <c r="C6" s="47"/>
      <c r="D6" s="47"/>
      <c r="E6" s="47"/>
      <c r="F6" s="47"/>
      <c r="G6" s="89" t="s">
        <v>14</v>
      </c>
      <c r="H6" s="78"/>
      <c r="I6" s="50">
        <v>2565</v>
      </c>
      <c r="J6" s="51"/>
      <c r="K6" s="50">
        <v>2564</v>
      </c>
      <c r="L6" s="1"/>
      <c r="M6" s="50">
        <v>2565</v>
      </c>
      <c r="N6" s="51"/>
      <c r="O6" s="50">
        <v>2564</v>
      </c>
    </row>
    <row r="7" spans="1:15" ht="24" customHeight="1">
      <c r="A7" s="8" t="s">
        <v>9</v>
      </c>
      <c r="F7" s="52"/>
      <c r="G7" s="53"/>
      <c r="H7" s="53"/>
      <c r="I7" s="53"/>
      <c r="J7" s="53"/>
      <c r="K7" s="55"/>
      <c r="L7" s="54"/>
      <c r="M7" s="55"/>
      <c r="N7" s="54"/>
      <c r="O7" s="55"/>
    </row>
    <row r="8" spans="1:14" ht="24" customHeight="1">
      <c r="A8" s="9" t="s">
        <v>0</v>
      </c>
      <c r="E8" s="3"/>
      <c r="F8" s="3"/>
      <c r="K8" s="39"/>
      <c r="L8" s="5"/>
      <c r="N8" s="5"/>
    </row>
    <row r="9" spans="1:15" ht="24" customHeight="1">
      <c r="A9" s="2" t="s">
        <v>32</v>
      </c>
      <c r="E9" s="3"/>
      <c r="F9" s="3"/>
      <c r="G9" s="93">
        <v>7</v>
      </c>
      <c r="H9" s="4"/>
      <c r="I9" s="6">
        <v>467703921</v>
      </c>
      <c r="K9" s="6">
        <v>70642985</v>
      </c>
      <c r="L9" s="48"/>
      <c r="M9" s="6">
        <v>456942355</v>
      </c>
      <c r="N9" s="3"/>
      <c r="O9" s="6">
        <v>61683109</v>
      </c>
    </row>
    <row r="10" spans="1:15" ht="24" customHeight="1">
      <c r="A10" s="2" t="s">
        <v>44</v>
      </c>
      <c r="E10" s="3"/>
      <c r="F10" s="3"/>
      <c r="G10" s="93">
        <v>8</v>
      </c>
      <c r="H10" s="4"/>
      <c r="I10" s="6">
        <v>7773491</v>
      </c>
      <c r="K10" s="6">
        <v>3784679</v>
      </c>
      <c r="L10" s="48"/>
      <c r="M10" s="6">
        <v>6734168</v>
      </c>
      <c r="N10" s="3"/>
      <c r="O10" s="6">
        <v>2421992</v>
      </c>
    </row>
    <row r="11" spans="1:15" ht="24" customHeight="1">
      <c r="A11" s="2" t="s">
        <v>160</v>
      </c>
      <c r="E11" s="3"/>
      <c r="F11" s="3"/>
      <c r="G11" s="93">
        <v>9</v>
      </c>
      <c r="H11" s="4"/>
      <c r="I11" s="6">
        <v>19395952</v>
      </c>
      <c r="K11" s="6">
        <v>26345589</v>
      </c>
      <c r="L11" s="48"/>
      <c r="M11" s="6">
        <v>0</v>
      </c>
      <c r="N11" s="3"/>
      <c r="O11" s="6">
        <v>0</v>
      </c>
    </row>
    <row r="12" spans="1:12" ht="24" customHeight="1">
      <c r="A12" s="2" t="s">
        <v>98</v>
      </c>
      <c r="E12" s="3"/>
      <c r="F12" s="3"/>
      <c r="I12" s="39"/>
      <c r="K12" s="39"/>
      <c r="L12" s="48"/>
    </row>
    <row r="13" spans="2:15" ht="24" customHeight="1">
      <c r="B13" s="2" t="s">
        <v>99</v>
      </c>
      <c r="E13" s="3"/>
      <c r="F13" s="3"/>
      <c r="G13" s="93">
        <v>10</v>
      </c>
      <c r="H13" s="4"/>
      <c r="I13" s="6">
        <v>224730075</v>
      </c>
      <c r="J13" s="93"/>
      <c r="K13" s="6">
        <v>454078310</v>
      </c>
      <c r="L13" s="93"/>
      <c r="M13" s="6">
        <v>224730075</v>
      </c>
      <c r="N13" s="3"/>
      <c r="O13" s="6">
        <v>454078310</v>
      </c>
    </row>
    <row r="14" spans="1:15" ht="24" customHeight="1">
      <c r="A14" s="2" t="s">
        <v>100</v>
      </c>
      <c r="E14" s="3"/>
      <c r="F14" s="3"/>
      <c r="G14" s="93"/>
      <c r="H14" s="4"/>
      <c r="I14" s="6"/>
      <c r="J14" s="93"/>
      <c r="K14" s="6"/>
      <c r="L14" s="93"/>
      <c r="M14" s="6"/>
      <c r="N14" s="3"/>
      <c r="O14" s="6"/>
    </row>
    <row r="15" spans="2:15" ht="24" customHeight="1">
      <c r="B15" s="2" t="s">
        <v>99</v>
      </c>
      <c r="E15" s="3"/>
      <c r="F15" s="3"/>
      <c r="G15" s="93">
        <v>11</v>
      </c>
      <c r="H15" s="4"/>
      <c r="I15" s="6">
        <v>464549637</v>
      </c>
      <c r="J15" s="93"/>
      <c r="K15" s="6">
        <v>696967880</v>
      </c>
      <c r="L15" s="93"/>
      <c r="M15" s="6">
        <v>464549637</v>
      </c>
      <c r="N15" s="3"/>
      <c r="O15" s="6">
        <v>696967880</v>
      </c>
    </row>
    <row r="16" spans="1:15" ht="24" customHeight="1">
      <c r="A16" s="2" t="s">
        <v>101</v>
      </c>
      <c r="E16" s="3"/>
      <c r="F16" s="3"/>
      <c r="G16" s="93"/>
      <c r="H16" s="4"/>
      <c r="I16" s="6"/>
      <c r="J16" s="93"/>
      <c r="K16" s="6"/>
      <c r="L16" s="93"/>
      <c r="M16" s="6"/>
      <c r="N16" s="3"/>
      <c r="O16" s="6"/>
    </row>
    <row r="17" spans="2:15" ht="24" customHeight="1">
      <c r="B17" s="2" t="s">
        <v>99</v>
      </c>
      <c r="E17" s="3"/>
      <c r="F17" s="3"/>
      <c r="G17" s="93">
        <v>12</v>
      </c>
      <c r="H17" s="4"/>
      <c r="I17" s="6">
        <v>35982295</v>
      </c>
      <c r="J17" s="93"/>
      <c r="K17" s="6">
        <v>48228961</v>
      </c>
      <c r="L17" s="93"/>
      <c r="M17" s="6">
        <v>35982295</v>
      </c>
      <c r="N17" s="3"/>
      <c r="O17" s="6">
        <v>48228961</v>
      </c>
    </row>
    <row r="18" spans="1:15" ht="24" customHeight="1">
      <c r="A18" s="2" t="s">
        <v>102</v>
      </c>
      <c r="E18" s="3"/>
      <c r="F18" s="3"/>
      <c r="G18" s="93"/>
      <c r="H18" s="4"/>
      <c r="I18" s="6"/>
      <c r="J18" s="93"/>
      <c r="K18" s="6"/>
      <c r="L18" s="93"/>
      <c r="M18" s="6"/>
      <c r="N18" s="3"/>
      <c r="O18" s="6"/>
    </row>
    <row r="19" spans="2:15" ht="24" customHeight="1">
      <c r="B19" s="2" t="s">
        <v>99</v>
      </c>
      <c r="E19" s="3"/>
      <c r="F19" s="3"/>
      <c r="G19" s="93">
        <v>13</v>
      </c>
      <c r="H19" s="4"/>
      <c r="I19" s="6">
        <v>14820344</v>
      </c>
      <c r="J19" s="93"/>
      <c r="K19" s="6">
        <v>46937111</v>
      </c>
      <c r="L19" s="93"/>
      <c r="M19" s="6">
        <v>14820344</v>
      </c>
      <c r="N19" s="3"/>
      <c r="O19" s="6">
        <v>46937111</v>
      </c>
    </row>
    <row r="20" spans="1:15" ht="24" customHeight="1">
      <c r="A20" s="2" t="s">
        <v>27</v>
      </c>
      <c r="E20" s="3"/>
      <c r="F20" s="3"/>
      <c r="G20" s="93"/>
      <c r="H20" s="4"/>
      <c r="I20" s="6">
        <v>7339911</v>
      </c>
      <c r="J20" s="93"/>
      <c r="K20" s="6">
        <v>3272802</v>
      </c>
      <c r="L20" s="93"/>
      <c r="M20" s="6">
        <v>5918233</v>
      </c>
      <c r="N20" s="3"/>
      <c r="O20" s="6">
        <v>2877644</v>
      </c>
    </row>
    <row r="21" spans="1:15" ht="24" customHeight="1">
      <c r="A21" s="9" t="s">
        <v>1</v>
      </c>
      <c r="E21" s="3"/>
      <c r="F21" s="3"/>
      <c r="I21" s="80">
        <f>SUM(I9:I20)</f>
        <v>1242295626</v>
      </c>
      <c r="K21" s="80">
        <f>SUM(K9:K20)</f>
        <v>1350258317</v>
      </c>
      <c r="L21" s="48"/>
      <c r="M21" s="80">
        <f>SUM(M9:M20)</f>
        <v>1209677107</v>
      </c>
      <c r="N21" s="5"/>
      <c r="O21" s="80">
        <f>SUM(O9:O20)</f>
        <v>1313195007</v>
      </c>
    </row>
    <row r="22" spans="1:15" ht="24" customHeight="1">
      <c r="A22" s="9" t="s">
        <v>12</v>
      </c>
      <c r="E22" s="3"/>
      <c r="F22" s="3"/>
      <c r="I22" s="81"/>
      <c r="K22" s="81"/>
      <c r="L22" s="48"/>
      <c r="M22" s="81"/>
      <c r="N22" s="5"/>
      <c r="O22" s="81"/>
    </row>
    <row r="23" spans="1:15" ht="24" customHeight="1">
      <c r="A23" s="2" t="s">
        <v>39</v>
      </c>
      <c r="E23" s="3"/>
      <c r="F23" s="3"/>
      <c r="G23" s="48" t="s">
        <v>201</v>
      </c>
      <c r="I23" s="6">
        <v>54872894</v>
      </c>
      <c r="K23" s="6">
        <v>58344053</v>
      </c>
      <c r="L23" s="48"/>
      <c r="M23" s="6">
        <v>54872894</v>
      </c>
      <c r="N23" s="3"/>
      <c r="O23" s="6">
        <v>58344053</v>
      </c>
    </row>
    <row r="24" spans="1:14" ht="24" customHeight="1">
      <c r="A24" s="2" t="s">
        <v>147</v>
      </c>
      <c r="E24" s="3"/>
      <c r="F24" s="3"/>
      <c r="I24" s="39"/>
      <c r="K24" s="39"/>
      <c r="L24" s="48"/>
      <c r="N24" s="2"/>
    </row>
    <row r="25" spans="2:15" ht="24" customHeight="1">
      <c r="B25" s="2" t="s">
        <v>99</v>
      </c>
      <c r="E25" s="3"/>
      <c r="F25" s="3"/>
      <c r="G25" s="48" t="s">
        <v>202</v>
      </c>
      <c r="I25" s="6">
        <v>437698549</v>
      </c>
      <c r="K25" s="6">
        <v>474743340</v>
      </c>
      <c r="L25" s="48"/>
      <c r="M25" s="6">
        <v>437698549</v>
      </c>
      <c r="N25" s="3"/>
      <c r="O25" s="6">
        <v>474743340</v>
      </c>
    </row>
    <row r="26" spans="1:15" ht="24" customHeight="1">
      <c r="A26" s="2" t="s">
        <v>103</v>
      </c>
      <c r="E26" s="3"/>
      <c r="F26" s="3"/>
      <c r="I26" s="81"/>
      <c r="K26" s="81"/>
      <c r="L26" s="48"/>
      <c r="M26" s="81"/>
      <c r="N26" s="3"/>
      <c r="O26" s="81"/>
    </row>
    <row r="27" spans="2:15" ht="24" customHeight="1">
      <c r="B27" s="2" t="s">
        <v>99</v>
      </c>
      <c r="E27" s="3"/>
      <c r="F27" s="3"/>
      <c r="G27" s="93">
        <v>11</v>
      </c>
      <c r="H27" s="4"/>
      <c r="I27" s="6">
        <v>72578352</v>
      </c>
      <c r="J27" s="93"/>
      <c r="K27" s="6">
        <v>63952971</v>
      </c>
      <c r="L27" s="93"/>
      <c r="M27" s="6">
        <v>72578352</v>
      </c>
      <c r="N27" s="3"/>
      <c r="O27" s="6">
        <v>63952971</v>
      </c>
    </row>
    <row r="28" spans="1:15" ht="24" customHeight="1">
      <c r="A28" s="2" t="s">
        <v>104</v>
      </c>
      <c r="E28" s="3"/>
      <c r="F28" s="3"/>
      <c r="G28" s="93"/>
      <c r="H28" s="4"/>
      <c r="I28" s="94"/>
      <c r="J28" s="93"/>
      <c r="K28" s="94"/>
      <c r="L28" s="93"/>
      <c r="M28" s="94"/>
      <c r="N28" s="3"/>
      <c r="O28" s="94"/>
    </row>
    <row r="29" spans="2:15" ht="24" customHeight="1">
      <c r="B29" s="2" t="s">
        <v>99</v>
      </c>
      <c r="E29" s="3"/>
      <c r="F29" s="3"/>
      <c r="G29" s="93">
        <v>12</v>
      </c>
      <c r="H29" s="4"/>
      <c r="I29" s="6">
        <v>10588752</v>
      </c>
      <c r="J29" s="93"/>
      <c r="K29" s="6">
        <v>31780514</v>
      </c>
      <c r="L29" s="93"/>
      <c r="M29" s="6">
        <v>10588752</v>
      </c>
      <c r="N29" s="3"/>
      <c r="O29" s="6">
        <v>31780514</v>
      </c>
    </row>
    <row r="30" spans="1:15" ht="24" customHeight="1">
      <c r="A30" s="2" t="s">
        <v>105</v>
      </c>
      <c r="E30" s="3"/>
      <c r="F30" s="3"/>
      <c r="G30" s="93"/>
      <c r="H30" s="4"/>
      <c r="I30" s="81"/>
      <c r="J30" s="93"/>
      <c r="K30" s="81"/>
      <c r="L30" s="93"/>
      <c r="M30" s="81"/>
      <c r="N30" s="3"/>
      <c r="O30" s="81"/>
    </row>
    <row r="31" spans="2:15" ht="24" customHeight="1">
      <c r="B31" s="2" t="s">
        <v>99</v>
      </c>
      <c r="E31" s="3"/>
      <c r="F31" s="3"/>
      <c r="G31" s="93">
        <v>13</v>
      </c>
      <c r="H31" s="4"/>
      <c r="I31" s="6">
        <v>3668111</v>
      </c>
      <c r="J31" s="93"/>
      <c r="K31" s="6">
        <v>2577099</v>
      </c>
      <c r="L31" s="93"/>
      <c r="M31" s="6">
        <v>3668111</v>
      </c>
      <c r="N31" s="3"/>
      <c r="O31" s="6">
        <v>2577099</v>
      </c>
    </row>
    <row r="32" spans="1:15" ht="24" customHeight="1">
      <c r="A32" s="2" t="s">
        <v>123</v>
      </c>
      <c r="E32" s="3"/>
      <c r="F32" s="3"/>
      <c r="G32" s="93">
        <v>16</v>
      </c>
      <c r="H32" s="4"/>
      <c r="I32" s="6">
        <v>0</v>
      </c>
      <c r="J32" s="93"/>
      <c r="K32" s="6">
        <v>0</v>
      </c>
      <c r="L32" s="93"/>
      <c r="M32" s="6">
        <v>19999970</v>
      </c>
      <c r="N32" s="3"/>
      <c r="O32" s="6">
        <v>19999970</v>
      </c>
    </row>
    <row r="33" spans="1:15" ht="24" customHeight="1">
      <c r="A33" s="2" t="s">
        <v>86</v>
      </c>
      <c r="E33" s="3"/>
      <c r="F33" s="3"/>
      <c r="G33" s="93"/>
      <c r="H33" s="4"/>
      <c r="I33" s="6">
        <v>6332657</v>
      </c>
      <c r="J33" s="93"/>
      <c r="K33" s="6">
        <v>3503065</v>
      </c>
      <c r="L33" s="93"/>
      <c r="M33" s="6">
        <v>6332657</v>
      </c>
      <c r="N33" s="3"/>
      <c r="O33" s="6">
        <v>3503065</v>
      </c>
    </row>
    <row r="34" spans="1:15" ht="24" customHeight="1">
      <c r="A34" s="2" t="s">
        <v>45</v>
      </c>
      <c r="E34" s="3"/>
      <c r="F34" s="3"/>
      <c r="G34" s="93">
        <v>17</v>
      </c>
      <c r="H34" s="4"/>
      <c r="I34" s="6">
        <v>9228730</v>
      </c>
      <c r="J34" s="93"/>
      <c r="K34" s="6">
        <v>7791360</v>
      </c>
      <c r="L34" s="93"/>
      <c r="M34" s="6">
        <v>9013631</v>
      </c>
      <c r="N34" s="3"/>
      <c r="O34" s="6">
        <v>7450371</v>
      </c>
    </row>
    <row r="35" spans="1:15" ht="24" customHeight="1">
      <c r="A35" s="2" t="s">
        <v>130</v>
      </c>
      <c r="E35" s="3"/>
      <c r="F35" s="3"/>
      <c r="G35" s="93">
        <v>18</v>
      </c>
      <c r="H35" s="4"/>
      <c r="I35" s="6">
        <v>7760256</v>
      </c>
      <c r="J35" s="93"/>
      <c r="K35" s="6">
        <v>16443450</v>
      </c>
      <c r="L35" s="93"/>
      <c r="M35" s="6">
        <v>6596453</v>
      </c>
      <c r="N35" s="3"/>
      <c r="O35" s="6">
        <v>14770831</v>
      </c>
    </row>
    <row r="36" spans="1:15" ht="24" customHeight="1">
      <c r="A36" s="2" t="s">
        <v>46</v>
      </c>
      <c r="E36" s="3"/>
      <c r="F36" s="3"/>
      <c r="G36" s="93">
        <v>19</v>
      </c>
      <c r="H36" s="4"/>
      <c r="I36" s="6">
        <v>38119205</v>
      </c>
      <c r="J36" s="93"/>
      <c r="K36" s="6">
        <v>38849104</v>
      </c>
      <c r="L36" s="93"/>
      <c r="M36" s="6">
        <v>31976621</v>
      </c>
      <c r="N36" s="3"/>
      <c r="O36" s="6">
        <v>32090172</v>
      </c>
    </row>
    <row r="37" spans="1:15" ht="24" customHeight="1">
      <c r="A37" s="2" t="s">
        <v>77</v>
      </c>
      <c r="E37" s="3"/>
      <c r="F37" s="3"/>
      <c r="G37" s="93">
        <v>20.1</v>
      </c>
      <c r="H37" s="4"/>
      <c r="I37" s="6">
        <v>134314830</v>
      </c>
      <c r="J37" s="93"/>
      <c r="K37" s="6">
        <v>108878506</v>
      </c>
      <c r="L37" s="93"/>
      <c r="M37" s="6">
        <v>129935023</v>
      </c>
      <c r="N37" s="3"/>
      <c r="O37" s="6">
        <v>106860201</v>
      </c>
    </row>
    <row r="38" spans="1:17" ht="24" customHeight="1">
      <c r="A38" s="9" t="s">
        <v>13</v>
      </c>
      <c r="E38" s="3"/>
      <c r="F38" s="3" t="s">
        <v>25</v>
      </c>
      <c r="I38" s="42">
        <f>SUM(I23:I37)</f>
        <v>775162336</v>
      </c>
      <c r="K38" s="42">
        <f>SUM(K23:K37)</f>
        <v>806863462</v>
      </c>
      <c r="L38" s="48"/>
      <c r="M38" s="42">
        <f>SUM(M23:M37)</f>
        <v>783261013</v>
      </c>
      <c r="N38" s="5"/>
      <c r="O38" s="42">
        <f>SUM(O23:O37)</f>
        <v>816072587</v>
      </c>
      <c r="Q38" s="56"/>
    </row>
    <row r="39" spans="1:15" ht="24" customHeight="1" thickBot="1">
      <c r="A39" s="9" t="s">
        <v>2</v>
      </c>
      <c r="E39" s="3"/>
      <c r="F39" s="3"/>
      <c r="I39" s="57">
        <f>I21+I38</f>
        <v>2017457962</v>
      </c>
      <c r="K39" s="57">
        <f>K21+K38</f>
        <v>2157121779</v>
      </c>
      <c r="L39" s="48"/>
      <c r="M39" s="57">
        <f>M21+M38</f>
        <v>1992938120</v>
      </c>
      <c r="N39" s="5"/>
      <c r="O39" s="57">
        <f>O21+O38</f>
        <v>2129267594</v>
      </c>
    </row>
    <row r="40" spans="4:14" ht="1.5" customHeight="1" thickTop="1">
      <c r="D40" s="58"/>
      <c r="G40" s="59"/>
      <c r="H40" s="59"/>
      <c r="I40" s="59"/>
      <c r="J40" s="59"/>
      <c r="K40" s="59"/>
      <c r="L40" s="60"/>
      <c r="N40" s="60"/>
    </row>
    <row r="41" spans="1:14" ht="24" customHeight="1">
      <c r="A41" s="2" t="s">
        <v>24</v>
      </c>
      <c r="D41" s="58"/>
      <c r="G41" s="61"/>
      <c r="H41" s="61"/>
      <c r="I41" s="61"/>
      <c r="J41" s="61"/>
      <c r="K41" s="61"/>
      <c r="L41" s="62"/>
      <c r="N41" s="62"/>
    </row>
    <row r="42" spans="1:15" ht="24" customHeight="1">
      <c r="A42" s="12" t="s">
        <v>109</v>
      </c>
      <c r="B42" s="20"/>
      <c r="C42" s="20"/>
      <c r="D42" s="20"/>
      <c r="E42" s="20"/>
      <c r="F42" s="20"/>
      <c r="G42" s="43"/>
      <c r="H42" s="43"/>
      <c r="I42" s="43"/>
      <c r="J42" s="43"/>
      <c r="K42" s="43"/>
      <c r="L42" s="44"/>
      <c r="M42" s="45"/>
      <c r="N42" s="44"/>
      <c r="O42" s="45"/>
    </row>
    <row r="43" spans="1:15" ht="24" customHeight="1">
      <c r="A43" s="21" t="s">
        <v>43</v>
      </c>
      <c r="B43" s="46"/>
      <c r="C43" s="46"/>
      <c r="D43" s="46"/>
      <c r="E43" s="46"/>
      <c r="F43" s="46"/>
      <c r="G43" s="43"/>
      <c r="H43" s="43"/>
      <c r="I43" s="43"/>
      <c r="J43" s="43"/>
      <c r="K43" s="43"/>
      <c r="L43" s="46"/>
      <c r="M43" s="45"/>
      <c r="N43" s="46"/>
      <c r="O43" s="45"/>
    </row>
    <row r="44" spans="1:15" ht="24" customHeight="1">
      <c r="A44" s="21" t="s">
        <v>179</v>
      </c>
      <c r="B44" s="46"/>
      <c r="C44" s="46"/>
      <c r="D44" s="46"/>
      <c r="E44" s="46"/>
      <c r="F44" s="46"/>
      <c r="G44" s="43"/>
      <c r="H44" s="43"/>
      <c r="I44" s="43"/>
      <c r="J44" s="43"/>
      <c r="K44" s="43"/>
      <c r="L44" s="46"/>
      <c r="M44" s="45"/>
      <c r="N44" s="46"/>
      <c r="O44" s="45"/>
    </row>
    <row r="45" spans="2:15" ht="24" customHeight="1">
      <c r="B45" s="47"/>
      <c r="C45" s="47"/>
      <c r="D45" s="47"/>
      <c r="E45" s="47"/>
      <c r="F45" s="47"/>
      <c r="L45" s="47"/>
      <c r="M45" s="49"/>
      <c r="N45" s="47"/>
      <c r="O45" s="49" t="s">
        <v>31</v>
      </c>
    </row>
    <row r="46" spans="2:15" ht="24" customHeight="1">
      <c r="B46" s="47"/>
      <c r="C46" s="47"/>
      <c r="D46" s="47"/>
      <c r="E46" s="47"/>
      <c r="F46" s="47"/>
      <c r="G46" s="52"/>
      <c r="H46" s="52"/>
      <c r="I46" s="159" t="s">
        <v>96</v>
      </c>
      <c r="J46" s="159"/>
      <c r="K46" s="159"/>
      <c r="L46" s="47"/>
      <c r="M46" s="158" t="s">
        <v>97</v>
      </c>
      <c r="N46" s="158"/>
      <c r="O46" s="158"/>
    </row>
    <row r="47" spans="2:15" ht="24" customHeight="1">
      <c r="B47" s="47"/>
      <c r="C47" s="47"/>
      <c r="D47" s="47"/>
      <c r="E47" s="47"/>
      <c r="F47" s="47"/>
      <c r="G47" s="89" t="s">
        <v>14</v>
      </c>
      <c r="H47" s="78"/>
      <c r="I47" s="50">
        <v>2565</v>
      </c>
      <c r="J47" s="51"/>
      <c r="K47" s="50">
        <v>2564</v>
      </c>
      <c r="L47" s="1"/>
      <c r="M47" s="50">
        <v>2565</v>
      </c>
      <c r="N47" s="51"/>
      <c r="O47" s="50">
        <v>2564</v>
      </c>
    </row>
    <row r="48" spans="1:15" ht="24" customHeight="1">
      <c r="A48" s="8" t="s">
        <v>18</v>
      </c>
      <c r="D48" s="23"/>
      <c r="E48" s="23"/>
      <c r="F48" s="23"/>
      <c r="L48" s="23"/>
      <c r="M48" s="63"/>
      <c r="N48" s="23"/>
      <c r="O48" s="63"/>
    </row>
    <row r="49" spans="1:14" ht="24" customHeight="1">
      <c r="A49" s="9" t="s">
        <v>3</v>
      </c>
      <c r="E49" s="3"/>
      <c r="F49" s="3"/>
      <c r="L49" s="5"/>
      <c r="N49" s="5"/>
    </row>
    <row r="50" spans="1:15" ht="24" customHeight="1">
      <c r="A50" s="2" t="s">
        <v>195</v>
      </c>
      <c r="E50" s="3"/>
      <c r="F50" s="3"/>
      <c r="G50" s="48" t="s">
        <v>135</v>
      </c>
      <c r="I50" s="6">
        <v>50000000</v>
      </c>
      <c r="K50" s="6">
        <v>320000000</v>
      </c>
      <c r="L50" s="48"/>
      <c r="M50" s="6">
        <v>50000000</v>
      </c>
      <c r="N50" s="3"/>
      <c r="O50" s="6">
        <v>320000000</v>
      </c>
    </row>
    <row r="51" spans="1:15" ht="24" customHeight="1">
      <c r="A51" s="2" t="s">
        <v>87</v>
      </c>
      <c r="E51" s="3"/>
      <c r="F51" s="3"/>
      <c r="I51" s="6">
        <v>3792364</v>
      </c>
      <c r="K51" s="6">
        <v>9162732</v>
      </c>
      <c r="L51" s="48"/>
      <c r="M51" s="6">
        <v>1080883</v>
      </c>
      <c r="N51" s="3"/>
      <c r="O51" s="6">
        <v>2639947</v>
      </c>
    </row>
    <row r="52" spans="1:15" ht="24" customHeight="1">
      <c r="A52" s="2" t="s">
        <v>129</v>
      </c>
      <c r="E52" s="3"/>
      <c r="F52" s="3"/>
      <c r="G52" s="48" t="s">
        <v>203</v>
      </c>
      <c r="I52" s="6">
        <v>0</v>
      </c>
      <c r="K52" s="6">
        <v>0</v>
      </c>
      <c r="L52" s="48"/>
      <c r="M52" s="6">
        <v>0</v>
      </c>
      <c r="N52" s="3"/>
      <c r="O52" s="6">
        <v>13000000</v>
      </c>
    </row>
    <row r="53" spans="1:15" ht="24" customHeight="1">
      <c r="A53" s="2" t="s">
        <v>85</v>
      </c>
      <c r="E53" s="3"/>
      <c r="F53" s="3"/>
      <c r="G53" s="48" t="s">
        <v>63</v>
      </c>
      <c r="I53" s="6">
        <v>393206340</v>
      </c>
      <c r="K53" s="6">
        <v>391398797</v>
      </c>
      <c r="L53" s="48"/>
      <c r="M53" s="6">
        <v>393206340</v>
      </c>
      <c r="N53" s="3"/>
      <c r="O53" s="6">
        <v>391398797</v>
      </c>
    </row>
    <row r="54" spans="1:15" ht="24" customHeight="1">
      <c r="A54" s="2" t="s">
        <v>133</v>
      </c>
      <c r="E54" s="3"/>
      <c r="F54" s="3"/>
      <c r="I54" s="15"/>
      <c r="K54" s="15"/>
      <c r="L54" s="48"/>
      <c r="M54" s="15"/>
      <c r="N54" s="3"/>
      <c r="O54" s="15"/>
    </row>
    <row r="55" spans="2:15" ht="24" customHeight="1">
      <c r="B55" s="2" t="s">
        <v>106</v>
      </c>
      <c r="E55" s="3"/>
      <c r="F55" s="3"/>
      <c r="G55" s="48" t="s">
        <v>204</v>
      </c>
      <c r="I55" s="6">
        <v>3616930</v>
      </c>
      <c r="K55" s="6">
        <v>3717358</v>
      </c>
      <c r="L55" s="48"/>
      <c r="M55" s="6">
        <v>3014104</v>
      </c>
      <c r="N55" s="3"/>
      <c r="O55" s="6">
        <v>3169408</v>
      </c>
    </row>
    <row r="56" spans="1:15" ht="24" customHeight="1">
      <c r="A56" s="2" t="s">
        <v>73</v>
      </c>
      <c r="E56" s="3"/>
      <c r="F56" s="3"/>
      <c r="I56" s="6">
        <v>772028</v>
      </c>
      <c r="K56" s="6">
        <v>8571949</v>
      </c>
      <c r="L56" s="48"/>
      <c r="M56" s="6">
        <v>0</v>
      </c>
      <c r="N56" s="3"/>
      <c r="O56" s="6">
        <v>6309392</v>
      </c>
    </row>
    <row r="57" spans="1:15" ht="24" customHeight="1">
      <c r="A57" s="2" t="s">
        <v>148</v>
      </c>
      <c r="E57" s="3"/>
      <c r="F57" s="3"/>
      <c r="G57" s="93">
        <v>23</v>
      </c>
      <c r="H57" s="4"/>
      <c r="I57" s="6">
        <v>38562329</v>
      </c>
      <c r="J57" s="93"/>
      <c r="K57" s="6">
        <v>62071821</v>
      </c>
      <c r="L57" s="93"/>
      <c r="M57" s="6">
        <v>38310004</v>
      </c>
      <c r="N57" s="3"/>
      <c r="O57" s="6">
        <v>61833605</v>
      </c>
    </row>
    <row r="58" spans="1:15" ht="24" customHeight="1">
      <c r="A58" s="2" t="s">
        <v>4</v>
      </c>
      <c r="E58" s="3"/>
      <c r="F58" s="3"/>
      <c r="H58" s="4"/>
      <c r="I58" s="6">
        <v>16782223</v>
      </c>
      <c r="J58" s="93"/>
      <c r="K58" s="6">
        <v>18091270</v>
      </c>
      <c r="L58" s="93"/>
      <c r="M58" s="6">
        <v>14670214</v>
      </c>
      <c r="N58" s="3"/>
      <c r="O58" s="6">
        <v>15844479</v>
      </c>
    </row>
    <row r="59" spans="1:15" ht="24" customHeight="1">
      <c r="A59" s="9" t="s">
        <v>5</v>
      </c>
      <c r="E59" s="3"/>
      <c r="F59" s="3"/>
      <c r="I59" s="82">
        <f>SUM(I50:I58)</f>
        <v>506732214</v>
      </c>
      <c r="K59" s="82">
        <f>SUM(K50:K58)</f>
        <v>813013927</v>
      </c>
      <c r="L59" s="48"/>
      <c r="M59" s="82">
        <f>SUM(M50:M58)</f>
        <v>500281545</v>
      </c>
      <c r="N59" s="5"/>
      <c r="O59" s="82">
        <f>SUM(O50:O58)</f>
        <v>814195628</v>
      </c>
    </row>
    <row r="60" spans="1:15" ht="24" customHeight="1">
      <c r="A60" s="9" t="s">
        <v>34</v>
      </c>
      <c r="E60" s="3"/>
      <c r="F60" s="3"/>
      <c r="I60" s="83"/>
      <c r="K60" s="83"/>
      <c r="L60" s="48"/>
      <c r="M60" s="83"/>
      <c r="N60" s="5"/>
      <c r="O60" s="83"/>
    </row>
    <row r="61" spans="1:15" ht="24" customHeight="1">
      <c r="A61" s="2" t="s">
        <v>84</v>
      </c>
      <c r="E61" s="3"/>
      <c r="F61" s="3"/>
      <c r="G61" s="48" t="s">
        <v>63</v>
      </c>
      <c r="I61" s="6">
        <v>394088818</v>
      </c>
      <c r="K61" s="6">
        <v>390531203</v>
      </c>
      <c r="L61" s="48"/>
      <c r="M61" s="6">
        <v>394088818</v>
      </c>
      <c r="N61" s="3"/>
      <c r="O61" s="6">
        <v>390531203</v>
      </c>
    </row>
    <row r="62" spans="1:15" ht="24" customHeight="1">
      <c r="A62" s="2" t="s">
        <v>134</v>
      </c>
      <c r="E62" s="3"/>
      <c r="F62" s="3"/>
      <c r="I62" s="6"/>
      <c r="K62" s="6"/>
      <c r="L62" s="48"/>
      <c r="M62" s="6"/>
      <c r="N62" s="3"/>
      <c r="O62" s="94"/>
    </row>
    <row r="63" spans="2:15" ht="24" customHeight="1">
      <c r="B63" s="2" t="s">
        <v>106</v>
      </c>
      <c r="E63" s="3"/>
      <c r="F63" s="3"/>
      <c r="G63" s="48" t="s">
        <v>204</v>
      </c>
      <c r="I63" s="6">
        <v>4077539</v>
      </c>
      <c r="K63" s="6">
        <v>7380332</v>
      </c>
      <c r="L63" s="48"/>
      <c r="M63" s="6">
        <v>3385898</v>
      </c>
      <c r="N63" s="3"/>
      <c r="O63" s="6">
        <v>6136829</v>
      </c>
    </row>
    <row r="64" spans="1:15" ht="24" customHeight="1">
      <c r="A64" s="2" t="s">
        <v>51</v>
      </c>
      <c r="E64" s="3"/>
      <c r="F64" s="3"/>
      <c r="G64" s="48" t="s">
        <v>83</v>
      </c>
      <c r="I64" s="6">
        <v>3745328</v>
      </c>
      <c r="K64" s="6">
        <v>5803652</v>
      </c>
      <c r="L64" s="48"/>
      <c r="M64" s="6">
        <v>3672925</v>
      </c>
      <c r="N64" s="3"/>
      <c r="O64" s="6">
        <v>5282069</v>
      </c>
    </row>
    <row r="65" spans="1:15" ht="24" customHeight="1">
      <c r="A65" s="2" t="s">
        <v>140</v>
      </c>
      <c r="E65" s="3"/>
      <c r="F65" s="3"/>
      <c r="I65" s="6">
        <v>384784</v>
      </c>
      <c r="K65" s="6">
        <v>384784</v>
      </c>
      <c r="L65" s="48"/>
      <c r="M65" s="6">
        <v>319516</v>
      </c>
      <c r="N65" s="3"/>
      <c r="O65" s="6">
        <v>319516</v>
      </c>
    </row>
    <row r="66" spans="1:15" ht="24" customHeight="1">
      <c r="A66" s="2" t="s">
        <v>153</v>
      </c>
      <c r="E66" s="3"/>
      <c r="F66" s="3"/>
      <c r="G66" s="48" t="s">
        <v>220</v>
      </c>
      <c r="I66" s="6">
        <v>0</v>
      </c>
      <c r="K66" s="6">
        <v>410000</v>
      </c>
      <c r="L66" s="48"/>
      <c r="M66" s="6">
        <v>0</v>
      </c>
      <c r="N66" s="3"/>
      <c r="O66" s="6">
        <v>410000</v>
      </c>
    </row>
    <row r="67" spans="1:15" ht="24" customHeight="1">
      <c r="A67" s="9" t="s">
        <v>33</v>
      </c>
      <c r="E67" s="3"/>
      <c r="F67" s="3"/>
      <c r="I67" s="16">
        <f>SUM(I61:I66)</f>
        <v>402296469</v>
      </c>
      <c r="K67" s="16">
        <f>SUM(K61:K66)</f>
        <v>404509971</v>
      </c>
      <c r="L67" s="48"/>
      <c r="M67" s="16">
        <f>SUM(M61:M66)</f>
        <v>401467157</v>
      </c>
      <c r="N67" s="5"/>
      <c r="O67" s="16">
        <f>SUM(O61:O66)</f>
        <v>402679617</v>
      </c>
    </row>
    <row r="68" spans="1:15" ht="24" customHeight="1">
      <c r="A68" s="9" t="s">
        <v>6</v>
      </c>
      <c r="E68" s="3"/>
      <c r="F68" s="3"/>
      <c r="I68" s="16">
        <f>I59+I67</f>
        <v>909028683</v>
      </c>
      <c r="K68" s="16">
        <f>K59+K67</f>
        <v>1217523898</v>
      </c>
      <c r="L68" s="48"/>
      <c r="M68" s="16">
        <f>M59+M67</f>
        <v>901748702</v>
      </c>
      <c r="N68" s="5"/>
      <c r="O68" s="16">
        <f>O59+O67</f>
        <v>1216875245</v>
      </c>
    </row>
    <row r="69" spans="4:14" ht="24" customHeight="1">
      <c r="D69" s="58"/>
      <c r="G69" s="59"/>
      <c r="H69" s="59"/>
      <c r="I69" s="59"/>
      <c r="J69" s="59"/>
      <c r="K69" s="59"/>
      <c r="L69" s="60"/>
      <c r="N69" s="60"/>
    </row>
    <row r="70" spans="1:14" ht="24" customHeight="1">
      <c r="A70" s="2" t="s">
        <v>24</v>
      </c>
      <c r="D70" s="58"/>
      <c r="G70" s="61"/>
      <c r="H70" s="61"/>
      <c r="I70" s="61"/>
      <c r="J70" s="61"/>
      <c r="K70" s="61"/>
      <c r="L70" s="62"/>
      <c r="N70" s="62"/>
    </row>
    <row r="71" spans="1:15" ht="24" customHeight="1">
      <c r="A71" s="12" t="s">
        <v>109</v>
      </c>
      <c r="B71" s="20"/>
      <c r="C71" s="20"/>
      <c r="D71" s="20"/>
      <c r="E71" s="20"/>
      <c r="F71" s="20"/>
      <c r="G71" s="43"/>
      <c r="H71" s="43"/>
      <c r="I71" s="43"/>
      <c r="J71" s="43"/>
      <c r="K71" s="43"/>
      <c r="L71" s="44"/>
      <c r="M71" s="45"/>
      <c r="N71" s="44"/>
      <c r="O71" s="45"/>
    </row>
    <row r="72" spans="1:15" ht="24" customHeight="1">
      <c r="A72" s="21" t="s">
        <v>43</v>
      </c>
      <c r="B72" s="46"/>
      <c r="C72" s="46"/>
      <c r="D72" s="46"/>
      <c r="E72" s="46"/>
      <c r="F72" s="46"/>
      <c r="G72" s="43"/>
      <c r="H72" s="43"/>
      <c r="I72" s="43"/>
      <c r="J72" s="43"/>
      <c r="K72" s="43"/>
      <c r="L72" s="46"/>
      <c r="M72" s="45"/>
      <c r="N72" s="46"/>
      <c r="O72" s="45"/>
    </row>
    <row r="73" spans="1:15" ht="24" customHeight="1">
      <c r="A73" s="21" t="s">
        <v>179</v>
      </c>
      <c r="B73" s="46"/>
      <c r="C73" s="46"/>
      <c r="D73" s="46"/>
      <c r="E73" s="46"/>
      <c r="F73" s="46"/>
      <c r="G73" s="43"/>
      <c r="H73" s="43"/>
      <c r="I73" s="43"/>
      <c r="J73" s="43"/>
      <c r="K73" s="43"/>
      <c r="L73" s="46"/>
      <c r="M73" s="45"/>
      <c r="N73" s="46"/>
      <c r="O73" s="45"/>
    </row>
    <row r="74" spans="2:15" ht="24" customHeight="1">
      <c r="B74" s="47"/>
      <c r="C74" s="47"/>
      <c r="D74" s="47"/>
      <c r="E74" s="47"/>
      <c r="F74" s="47"/>
      <c r="L74" s="47"/>
      <c r="M74" s="49"/>
      <c r="N74" s="47"/>
      <c r="O74" s="49" t="s">
        <v>31</v>
      </c>
    </row>
    <row r="75" spans="2:15" ht="24" customHeight="1">
      <c r="B75" s="47"/>
      <c r="C75" s="47"/>
      <c r="D75" s="47"/>
      <c r="E75" s="47"/>
      <c r="F75" s="47"/>
      <c r="G75" s="52"/>
      <c r="H75" s="52"/>
      <c r="I75" s="159" t="s">
        <v>96</v>
      </c>
      <c r="J75" s="159"/>
      <c r="K75" s="159"/>
      <c r="L75" s="47"/>
      <c r="M75" s="158" t="s">
        <v>97</v>
      </c>
      <c r="N75" s="158"/>
      <c r="O75" s="158"/>
    </row>
    <row r="76" spans="2:15" ht="24" customHeight="1">
      <c r="B76" s="47"/>
      <c r="C76" s="47"/>
      <c r="D76" s="47"/>
      <c r="E76" s="47"/>
      <c r="F76" s="47"/>
      <c r="G76" s="89" t="s">
        <v>14</v>
      </c>
      <c r="H76" s="78"/>
      <c r="I76" s="50">
        <v>2565</v>
      </c>
      <c r="J76" s="51"/>
      <c r="K76" s="50">
        <v>2564</v>
      </c>
      <c r="L76" s="1"/>
      <c r="M76" s="50">
        <v>2565</v>
      </c>
      <c r="N76" s="51"/>
      <c r="O76" s="50">
        <v>2564</v>
      </c>
    </row>
    <row r="77" spans="1:15" ht="24" customHeight="1">
      <c r="A77" s="8" t="s">
        <v>47</v>
      </c>
      <c r="D77" s="23"/>
      <c r="E77" s="23"/>
      <c r="F77" s="23"/>
      <c r="L77" s="23"/>
      <c r="M77" s="63"/>
      <c r="N77" s="23"/>
      <c r="O77" s="63"/>
    </row>
    <row r="78" spans="1:15" ht="24" customHeight="1">
      <c r="A78" s="9" t="s">
        <v>19</v>
      </c>
      <c r="E78" s="3"/>
      <c r="F78" s="3"/>
      <c r="L78" s="5"/>
      <c r="M78" s="13"/>
      <c r="N78" s="5"/>
      <c r="O78" s="13"/>
    </row>
    <row r="79" spans="1:15" ht="24" customHeight="1">
      <c r="A79" s="2" t="s">
        <v>15</v>
      </c>
      <c r="E79" s="3"/>
      <c r="F79" s="3"/>
      <c r="L79" s="5"/>
      <c r="M79" s="13"/>
      <c r="N79" s="5"/>
      <c r="O79" s="13"/>
    </row>
    <row r="80" spans="2:15" ht="24" customHeight="1">
      <c r="B80" s="2" t="s">
        <v>7</v>
      </c>
      <c r="E80" s="3"/>
      <c r="F80" s="3"/>
      <c r="L80" s="5"/>
      <c r="M80" s="13"/>
      <c r="N80" s="5"/>
      <c r="O80" s="13"/>
    </row>
    <row r="81" spans="3:15" ht="24" customHeight="1">
      <c r="C81" s="2" t="s">
        <v>184</v>
      </c>
      <c r="E81" s="3"/>
      <c r="F81" s="3"/>
      <c r="L81" s="5"/>
      <c r="M81" s="13"/>
      <c r="N81" s="5"/>
      <c r="O81" s="13"/>
    </row>
    <row r="82" spans="2:15" ht="24" customHeight="1" thickBot="1">
      <c r="B82" s="2" t="s">
        <v>175</v>
      </c>
      <c r="C82" s="2" t="s">
        <v>199</v>
      </c>
      <c r="E82" s="3"/>
      <c r="F82" s="3"/>
      <c r="G82" s="48" t="s">
        <v>193</v>
      </c>
      <c r="I82" s="86">
        <v>601732935</v>
      </c>
      <c r="K82" s="86">
        <v>558357230</v>
      </c>
      <c r="L82" s="3"/>
      <c r="M82" s="86">
        <v>601732935</v>
      </c>
      <c r="N82" s="3"/>
      <c r="O82" s="86">
        <v>558357230</v>
      </c>
    </row>
    <row r="83" spans="2:15" ht="24" customHeight="1" thickTop="1">
      <c r="B83" s="2" t="s">
        <v>226</v>
      </c>
      <c r="E83" s="3"/>
      <c r="F83" s="3"/>
      <c r="I83" s="2"/>
      <c r="K83" s="2"/>
      <c r="L83" s="5"/>
      <c r="M83" s="2"/>
      <c r="N83" s="2"/>
      <c r="O83" s="2"/>
    </row>
    <row r="84" spans="3:15" ht="24" customHeight="1">
      <c r="C84" s="2" t="s">
        <v>185</v>
      </c>
      <c r="E84" s="3"/>
      <c r="F84" s="3"/>
      <c r="I84" s="2"/>
      <c r="K84" s="2"/>
      <c r="L84" s="5"/>
      <c r="M84" s="2"/>
      <c r="N84" s="2"/>
      <c r="O84" s="2"/>
    </row>
    <row r="85" spans="3:15" ht="24" customHeight="1">
      <c r="C85" s="2" t="s">
        <v>211</v>
      </c>
      <c r="E85" s="3"/>
      <c r="F85" s="3"/>
      <c r="I85" s="41">
        <f>Conso!D27</f>
        <v>442931258</v>
      </c>
      <c r="K85" s="41">
        <f>Conso!D15</f>
        <v>221449456</v>
      </c>
      <c r="L85" s="5"/>
      <c r="M85" s="41">
        <f>SE!D25</f>
        <v>442931258</v>
      </c>
      <c r="N85" s="5"/>
      <c r="O85" s="41">
        <f>SE!D14</f>
        <v>221449456</v>
      </c>
    </row>
    <row r="86" spans="1:15" ht="24" customHeight="1">
      <c r="A86" s="2" t="s">
        <v>66</v>
      </c>
      <c r="E86" s="3"/>
      <c r="F86" s="3"/>
      <c r="I86" s="41">
        <f>Conso!F27</f>
        <v>519409060</v>
      </c>
      <c r="K86" s="41">
        <f>Conso!F15</f>
        <v>82317791</v>
      </c>
      <c r="L86" s="5"/>
      <c r="M86" s="41">
        <f>SE!F25</f>
        <v>519409060</v>
      </c>
      <c r="N86" s="5"/>
      <c r="O86" s="41">
        <f>SE!F14</f>
        <v>82317791</v>
      </c>
    </row>
    <row r="87" spans="1:15" ht="24" customHeight="1">
      <c r="A87" s="2" t="s">
        <v>91</v>
      </c>
      <c r="E87" s="3"/>
      <c r="F87" s="3"/>
      <c r="G87" s="48" t="s">
        <v>194</v>
      </c>
      <c r="I87" s="41">
        <f>Conso!H27</f>
        <v>0</v>
      </c>
      <c r="K87" s="41">
        <f>Conso!H15</f>
        <v>392750380</v>
      </c>
      <c r="L87" s="5"/>
      <c r="M87" s="41">
        <f>SE!H25</f>
        <v>0</v>
      </c>
      <c r="N87" s="5"/>
      <c r="O87" s="41">
        <f>SE!H14</f>
        <v>392750380</v>
      </c>
    </row>
    <row r="88" spans="1:15" ht="24" customHeight="1">
      <c r="A88" s="2" t="s">
        <v>22</v>
      </c>
      <c r="E88" s="3"/>
      <c r="F88" s="3"/>
      <c r="I88" s="41"/>
      <c r="K88" s="41"/>
      <c r="L88" s="5"/>
      <c r="M88" s="41"/>
      <c r="N88" s="5"/>
      <c r="O88" s="41"/>
    </row>
    <row r="89" spans="2:15" ht="24" customHeight="1">
      <c r="B89" s="2" t="s">
        <v>38</v>
      </c>
      <c r="E89" s="3"/>
      <c r="F89" s="3"/>
      <c r="G89" s="48" t="s">
        <v>78</v>
      </c>
      <c r="I89" s="41">
        <f>Conso!J27</f>
        <v>30000000</v>
      </c>
      <c r="K89" s="41">
        <f>Conso!J15</f>
        <v>30000000</v>
      </c>
      <c r="L89" s="5"/>
      <c r="M89" s="41">
        <f>SE!J25</f>
        <v>30000000</v>
      </c>
      <c r="N89" s="5"/>
      <c r="O89" s="41">
        <f>SE!J14</f>
        <v>30000000</v>
      </c>
    </row>
    <row r="90" spans="2:15" ht="24" customHeight="1">
      <c r="B90" s="2" t="s">
        <v>23</v>
      </c>
      <c r="E90" s="3"/>
      <c r="F90" s="3"/>
      <c r="I90" s="64">
        <f>Conso!L27</f>
        <v>116088839</v>
      </c>
      <c r="K90" s="64">
        <f>Conso!L15</f>
        <v>213080110</v>
      </c>
      <c r="L90" s="5"/>
      <c r="M90" s="64">
        <f>SE!L25</f>
        <v>98849100</v>
      </c>
      <c r="N90" s="5"/>
      <c r="O90" s="64">
        <f>SE!L14</f>
        <v>185874722</v>
      </c>
    </row>
    <row r="91" spans="1:15" ht="24" customHeight="1">
      <c r="A91" s="2" t="s">
        <v>107</v>
      </c>
      <c r="E91" s="3"/>
      <c r="F91" s="3"/>
      <c r="I91" s="7">
        <f>SUM(I83:I90)</f>
        <v>1108429157</v>
      </c>
      <c r="K91" s="7">
        <f>SUM(K83:K90)</f>
        <v>939597737</v>
      </c>
      <c r="L91" s="5"/>
      <c r="M91" s="7">
        <f>SUM(M83:M90)</f>
        <v>1091189418</v>
      </c>
      <c r="N91" s="5"/>
      <c r="O91" s="7">
        <f>SUM(O83:O90)</f>
        <v>912392349</v>
      </c>
    </row>
    <row r="92" spans="1:15" ht="24" customHeight="1">
      <c r="A92" s="2" t="s">
        <v>108</v>
      </c>
      <c r="E92" s="3"/>
      <c r="F92" s="3"/>
      <c r="I92" s="64">
        <f>Conso!P27</f>
        <v>122</v>
      </c>
      <c r="K92" s="64">
        <f>Conso!P15</f>
        <v>144</v>
      </c>
      <c r="L92" s="5"/>
      <c r="M92" s="64">
        <v>0</v>
      </c>
      <c r="N92" s="5"/>
      <c r="O92" s="64">
        <v>0</v>
      </c>
    </row>
    <row r="93" spans="1:15" ht="24" customHeight="1">
      <c r="A93" s="65" t="s">
        <v>20</v>
      </c>
      <c r="B93" s="9"/>
      <c r="E93" s="3"/>
      <c r="F93" s="3"/>
      <c r="I93" s="42">
        <f>SUM(I91:I92)</f>
        <v>1108429279</v>
      </c>
      <c r="K93" s="42">
        <f>SUM(K91:K92)</f>
        <v>939597881</v>
      </c>
      <c r="L93" s="5"/>
      <c r="M93" s="42">
        <f>SUM(M91:M92)</f>
        <v>1091189418</v>
      </c>
      <c r="N93" s="5"/>
      <c r="O93" s="42">
        <f>SUM(O91:O92)</f>
        <v>912392349</v>
      </c>
    </row>
    <row r="94" spans="1:15" ht="24" customHeight="1" thickBot="1">
      <c r="A94" s="65" t="s">
        <v>21</v>
      </c>
      <c r="B94" s="9"/>
      <c r="E94" s="3"/>
      <c r="F94" s="3"/>
      <c r="I94" s="57">
        <f>SUM(I68,I93)</f>
        <v>2017457962</v>
      </c>
      <c r="K94" s="57">
        <f>SUM(K68,K93)</f>
        <v>2157121779</v>
      </c>
      <c r="L94" s="5"/>
      <c r="M94" s="57">
        <f>SUM(M68,M93)</f>
        <v>1992938120</v>
      </c>
      <c r="N94" s="5"/>
      <c r="O94" s="57">
        <f>SUM(O68,O93)</f>
        <v>2129267594</v>
      </c>
    </row>
    <row r="95" spans="1:15" ht="24" customHeight="1" thickTop="1">
      <c r="A95" s="66"/>
      <c r="E95" s="3"/>
      <c r="F95" s="3"/>
      <c r="I95" s="6">
        <f>I39-I94</f>
        <v>0</v>
      </c>
      <c r="K95" s="6">
        <f>K39-K94</f>
        <v>0</v>
      </c>
      <c r="L95" s="5"/>
      <c r="M95" s="6">
        <f>M39-M94</f>
        <v>0</v>
      </c>
      <c r="N95" s="5"/>
      <c r="O95" s="6">
        <f>O39-O94</f>
        <v>0</v>
      </c>
    </row>
    <row r="96" spans="1:15" ht="24" customHeight="1">
      <c r="A96" s="2" t="s">
        <v>24</v>
      </c>
      <c r="D96" s="58"/>
      <c r="G96" s="60"/>
      <c r="H96" s="60"/>
      <c r="I96" s="60"/>
      <c r="J96" s="60"/>
      <c r="K96" s="60"/>
      <c r="L96" s="62"/>
      <c r="M96" s="2"/>
      <c r="N96" s="62"/>
      <c r="O96" s="2"/>
    </row>
    <row r="97" spans="4:14" ht="24" customHeight="1">
      <c r="D97" s="58"/>
      <c r="G97" s="60"/>
      <c r="H97" s="60"/>
      <c r="I97" s="60"/>
      <c r="J97" s="60"/>
      <c r="K97" s="60"/>
      <c r="L97" s="62"/>
      <c r="N97" s="62"/>
    </row>
    <row r="98" spans="1:14" ht="24" customHeight="1">
      <c r="A98" s="67"/>
      <c r="B98" s="67"/>
      <c r="C98" s="67"/>
      <c r="D98" s="67"/>
      <c r="E98" s="67"/>
      <c r="F98" s="67"/>
      <c r="G98" s="60"/>
      <c r="H98" s="60"/>
      <c r="I98" s="60"/>
      <c r="J98" s="60"/>
      <c r="K98" s="60"/>
      <c r="L98" s="62"/>
      <c r="N98" s="62"/>
    </row>
    <row r="99" spans="1:14" ht="24" customHeight="1">
      <c r="A99" s="10"/>
      <c r="B99" s="10"/>
      <c r="C99" s="10"/>
      <c r="D99" s="10"/>
      <c r="E99" s="10"/>
      <c r="F99" s="10"/>
      <c r="G99" s="60"/>
      <c r="H99" s="60"/>
      <c r="I99" s="60"/>
      <c r="J99" s="60"/>
      <c r="K99" s="60"/>
      <c r="L99" s="62"/>
      <c r="N99" s="62"/>
    </row>
    <row r="100" spans="1:14" ht="24" customHeight="1">
      <c r="A100" s="10"/>
      <c r="B100" s="10"/>
      <c r="C100" s="10"/>
      <c r="D100" s="10"/>
      <c r="E100" s="10"/>
      <c r="F100" s="10"/>
      <c r="G100" s="68" t="s">
        <v>89</v>
      </c>
      <c r="H100" s="60"/>
      <c r="I100" s="60"/>
      <c r="J100" s="60"/>
      <c r="K100" s="60"/>
      <c r="L100" s="62"/>
      <c r="N100" s="62"/>
    </row>
    <row r="101" spans="1:14" ht="24" customHeight="1">
      <c r="A101" s="67"/>
      <c r="B101" s="67"/>
      <c r="C101" s="67"/>
      <c r="D101" s="67"/>
      <c r="E101" s="67"/>
      <c r="F101" s="67"/>
      <c r="G101" s="60"/>
      <c r="H101" s="60"/>
      <c r="I101" s="60"/>
      <c r="J101" s="60"/>
      <c r="K101" s="60"/>
      <c r="L101" s="62"/>
      <c r="N101" s="62"/>
    </row>
    <row r="102" spans="5:14" ht="24" customHeight="1">
      <c r="E102" s="3"/>
      <c r="F102" s="3"/>
      <c r="L102" s="5"/>
      <c r="N102" s="5"/>
    </row>
    <row r="103" spans="5:14" ht="24" customHeight="1">
      <c r="E103" s="3"/>
      <c r="F103" s="3"/>
      <c r="L103" s="5"/>
      <c r="N103" s="5"/>
    </row>
    <row r="104" spans="5:14" ht="24" customHeight="1">
      <c r="E104" s="3"/>
      <c r="F104" s="3"/>
      <c r="L104" s="5"/>
      <c r="N104" s="5"/>
    </row>
    <row r="105" spans="5:14" ht="24" customHeight="1">
      <c r="E105" s="3"/>
      <c r="F105" s="3"/>
      <c r="L105" s="5"/>
      <c r="N105" s="5"/>
    </row>
    <row r="106" spans="5:14" ht="24" customHeight="1">
      <c r="E106" s="3"/>
      <c r="F106" s="3"/>
      <c r="L106" s="5"/>
      <c r="N106" s="5"/>
    </row>
    <row r="107" spans="5:14" ht="24" customHeight="1">
      <c r="E107" s="3"/>
      <c r="F107" s="3"/>
      <c r="L107" s="5"/>
      <c r="N107" s="5"/>
    </row>
    <row r="108" spans="5:14" ht="24" customHeight="1">
      <c r="E108" s="3"/>
      <c r="F108" s="3"/>
      <c r="L108" s="5"/>
      <c r="N108" s="5"/>
    </row>
    <row r="109" spans="5:14" ht="24" customHeight="1">
      <c r="E109" s="3"/>
      <c r="F109" s="3"/>
      <c r="L109" s="5"/>
      <c r="N109" s="5"/>
    </row>
    <row r="110" spans="5:14" ht="24" customHeight="1">
      <c r="E110" s="3"/>
      <c r="F110" s="3"/>
      <c r="L110" s="5"/>
      <c r="N110" s="5"/>
    </row>
    <row r="111" spans="5:14" ht="24" customHeight="1">
      <c r="E111" s="3"/>
      <c r="F111" s="3"/>
      <c r="L111" s="5"/>
      <c r="N111" s="5"/>
    </row>
    <row r="112" spans="5:14" ht="24" customHeight="1">
      <c r="E112" s="3"/>
      <c r="F112" s="3"/>
      <c r="L112" s="5"/>
      <c r="N112" s="5"/>
    </row>
    <row r="113" spans="5:14" ht="24" customHeight="1">
      <c r="E113" s="3"/>
      <c r="F113" s="3"/>
      <c r="L113" s="5"/>
      <c r="N113" s="5"/>
    </row>
    <row r="114" spans="5:14" ht="24" customHeight="1">
      <c r="E114" s="3"/>
      <c r="F114" s="3"/>
      <c r="L114" s="5"/>
      <c r="N114" s="5"/>
    </row>
    <row r="115" spans="5:14" ht="24" customHeight="1">
      <c r="E115" s="3"/>
      <c r="F115" s="3"/>
      <c r="L115" s="5"/>
      <c r="N115" s="5"/>
    </row>
    <row r="116" spans="5:14" ht="24" customHeight="1">
      <c r="E116" s="3"/>
      <c r="F116" s="3"/>
      <c r="L116" s="5"/>
      <c r="N116" s="5"/>
    </row>
    <row r="117" spans="5:14" ht="24" customHeight="1">
      <c r="E117" s="3"/>
      <c r="F117" s="3"/>
      <c r="L117" s="5"/>
      <c r="N117" s="5"/>
    </row>
    <row r="118" spans="5:14" ht="24" customHeight="1">
      <c r="E118" s="3"/>
      <c r="F118" s="3"/>
      <c r="L118" s="5"/>
      <c r="N118" s="5"/>
    </row>
    <row r="119" spans="5:14" ht="24" customHeight="1">
      <c r="E119" s="3"/>
      <c r="F119" s="3"/>
      <c r="L119" s="5"/>
      <c r="N119" s="5"/>
    </row>
    <row r="120" spans="5:14" ht="24" customHeight="1">
      <c r="E120" s="3"/>
      <c r="F120" s="3"/>
      <c r="L120" s="5"/>
      <c r="N120" s="5"/>
    </row>
    <row r="121" spans="5:14" ht="24" customHeight="1">
      <c r="E121" s="3"/>
      <c r="F121" s="3"/>
      <c r="L121" s="5"/>
      <c r="N121" s="5"/>
    </row>
    <row r="122" spans="5:14" ht="24" customHeight="1">
      <c r="E122" s="3"/>
      <c r="F122" s="3"/>
      <c r="L122" s="5"/>
      <c r="N122" s="5"/>
    </row>
  </sheetData>
  <sheetProtection/>
  <mergeCells count="6">
    <mergeCell ref="M5:O5"/>
    <mergeCell ref="I5:K5"/>
    <mergeCell ref="I46:K46"/>
    <mergeCell ref="M46:O46"/>
    <mergeCell ref="I75:K75"/>
    <mergeCell ref="M75:O75"/>
  </mergeCells>
  <printOptions horizontalCentered="1"/>
  <pageMargins left="0.8661417322834646" right="0.35433070866141736" top="0.9055118110236221" bottom="0" header="0.1968503937007874" footer="0.1968503937007874"/>
  <pageSetup firstPageNumber="2" useFirstPageNumber="1" fitToHeight="0" horizontalDpi="600" verticalDpi="600" orientation="portrait" paperSize="9" scale="80" r:id="rId1"/>
  <rowBreaks count="2" manualBreakCount="2">
    <brk id="41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showGridLines="0" view="pageBreakPreview" zoomScale="85" zoomScaleSheetLayoutView="85" zoomScalePageLayoutView="0" workbookViewId="0" topLeftCell="A1">
      <selection activeCell="K44" sqref="K44"/>
    </sheetView>
  </sheetViews>
  <sheetFormatPr defaultColWidth="9.140625" defaultRowHeight="23.25" customHeight="1"/>
  <cols>
    <col min="1" max="3" width="1.7109375" style="2" customWidth="1"/>
    <col min="4" max="4" width="25.7109375" style="2" customWidth="1"/>
    <col min="5" max="5" width="10.7109375" style="2" customWidth="1"/>
    <col min="6" max="6" width="12.140625" style="2" customWidth="1"/>
    <col min="7" max="7" width="9.57421875" style="48" customWidth="1"/>
    <col min="8" max="8" width="1.28515625" style="48" customWidth="1"/>
    <col min="9" max="9" width="16.28125" style="48" customWidth="1"/>
    <col min="10" max="10" width="1.28515625" style="48" customWidth="1"/>
    <col min="11" max="11" width="16.28125" style="48" customWidth="1"/>
    <col min="12" max="12" width="1.28515625" style="10" customWidth="1"/>
    <col min="13" max="13" width="16.28125" style="39" customWidth="1"/>
    <col min="14" max="14" width="1.28515625" style="10" customWidth="1"/>
    <col min="15" max="15" width="17.57421875" style="39" customWidth="1"/>
    <col min="16" max="16" width="1.1484375" style="2" customWidth="1"/>
    <col min="17" max="17" width="16.140625" style="2" bestFit="1" customWidth="1"/>
    <col min="18" max="19" width="14.8515625" style="2" bestFit="1" customWidth="1"/>
    <col min="20" max="16384" width="9.140625" style="2" customWidth="1"/>
  </cols>
  <sheetData>
    <row r="1" spans="1:15" ht="23.25" customHeight="1">
      <c r="A1" s="12" t="s">
        <v>109</v>
      </c>
      <c r="B1" s="20"/>
      <c r="C1" s="20"/>
      <c r="D1" s="20"/>
      <c r="E1" s="20"/>
      <c r="F1" s="20"/>
      <c r="G1" s="43"/>
      <c r="H1" s="43"/>
      <c r="I1" s="43"/>
      <c r="J1" s="43"/>
      <c r="K1" s="43"/>
      <c r="L1" s="44"/>
      <c r="M1" s="45"/>
      <c r="N1" s="44"/>
      <c r="O1" s="45"/>
    </row>
    <row r="2" spans="1:15" ht="23.25" customHeight="1">
      <c r="A2" s="21" t="s">
        <v>68</v>
      </c>
      <c r="B2" s="46"/>
      <c r="C2" s="46"/>
      <c r="D2" s="46"/>
      <c r="E2" s="46"/>
      <c r="F2" s="46"/>
      <c r="G2" s="43"/>
      <c r="H2" s="43"/>
      <c r="I2" s="43"/>
      <c r="J2" s="43"/>
      <c r="K2" s="43"/>
      <c r="L2" s="46"/>
      <c r="M2" s="45"/>
      <c r="N2" s="46"/>
      <c r="O2" s="45"/>
    </row>
    <row r="3" spans="1:15" ht="23.25" customHeight="1">
      <c r="A3" s="21" t="s">
        <v>180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5"/>
      <c r="N3" s="46"/>
      <c r="O3" s="45"/>
    </row>
    <row r="4" spans="2:15" ht="23.25" customHeight="1">
      <c r="B4" s="47"/>
      <c r="C4" s="47"/>
      <c r="D4" s="47"/>
      <c r="E4" s="47"/>
      <c r="F4" s="47"/>
      <c r="L4" s="47"/>
      <c r="M4" s="49"/>
      <c r="N4" s="47"/>
      <c r="O4" s="49" t="s">
        <v>31</v>
      </c>
    </row>
    <row r="5" spans="2:15" ht="23.25" customHeight="1">
      <c r="B5" s="47"/>
      <c r="C5" s="47"/>
      <c r="D5" s="47"/>
      <c r="E5" s="47"/>
      <c r="F5" s="47"/>
      <c r="I5" s="159" t="s">
        <v>96</v>
      </c>
      <c r="J5" s="159"/>
      <c r="K5" s="159"/>
      <c r="L5" s="47"/>
      <c r="M5" s="158" t="s">
        <v>97</v>
      </c>
      <c r="N5" s="158"/>
      <c r="O5" s="158"/>
    </row>
    <row r="6" spans="2:15" ht="23.25" customHeight="1">
      <c r="B6" s="47"/>
      <c r="C6" s="47"/>
      <c r="D6" s="47"/>
      <c r="E6" s="47"/>
      <c r="F6" s="47"/>
      <c r="G6" s="70" t="s">
        <v>14</v>
      </c>
      <c r="H6" s="54"/>
      <c r="I6" s="87">
        <v>2565</v>
      </c>
      <c r="J6" s="54"/>
      <c r="K6" s="50">
        <v>2564</v>
      </c>
      <c r="L6" s="47"/>
      <c r="M6" s="50">
        <v>2565</v>
      </c>
      <c r="N6" s="51"/>
      <c r="O6" s="50">
        <v>2564</v>
      </c>
    </row>
    <row r="7" spans="1:15" ht="23.25" customHeight="1">
      <c r="A7" s="9" t="s">
        <v>170</v>
      </c>
      <c r="F7" s="52"/>
      <c r="G7" s="51"/>
      <c r="H7" s="51"/>
      <c r="I7" s="51"/>
      <c r="J7" s="51"/>
      <c r="K7" s="51"/>
      <c r="L7" s="51"/>
      <c r="M7" s="71"/>
      <c r="N7" s="51"/>
      <c r="O7" s="71"/>
    </row>
    <row r="8" spans="1:14" ht="23.25" customHeight="1">
      <c r="A8" s="9" t="s">
        <v>17</v>
      </c>
      <c r="E8" s="3"/>
      <c r="F8" s="3"/>
      <c r="L8" s="5"/>
      <c r="N8" s="5"/>
    </row>
    <row r="9" spans="1:15" ht="23.25" customHeight="1">
      <c r="A9" s="2" t="s">
        <v>28</v>
      </c>
      <c r="E9" s="3"/>
      <c r="F9" s="3"/>
      <c r="G9" s="48" t="s">
        <v>210</v>
      </c>
      <c r="I9" s="6">
        <v>98424798</v>
      </c>
      <c r="K9" s="6">
        <v>216684674</v>
      </c>
      <c r="L9" s="48"/>
      <c r="M9" s="6">
        <v>94013357</v>
      </c>
      <c r="N9" s="3"/>
      <c r="O9" s="6">
        <v>215334252</v>
      </c>
    </row>
    <row r="10" spans="1:15" ht="23.25" customHeight="1">
      <c r="A10" s="2" t="s">
        <v>30</v>
      </c>
      <c r="E10" s="5"/>
      <c r="F10" s="3"/>
      <c r="G10" s="48" t="s">
        <v>76</v>
      </c>
      <c r="I10" s="6">
        <v>46873360</v>
      </c>
      <c r="K10" s="6">
        <v>88554355</v>
      </c>
      <c r="L10" s="48"/>
      <c r="M10" s="6">
        <v>19780961</v>
      </c>
      <c r="N10" s="3"/>
      <c r="O10" s="6">
        <v>48586104</v>
      </c>
    </row>
    <row r="11" spans="1:15" ht="23.25" customHeight="1">
      <c r="A11" s="66" t="s">
        <v>29</v>
      </c>
      <c r="E11" s="5"/>
      <c r="F11" s="3"/>
      <c r="G11" s="48" t="s">
        <v>92</v>
      </c>
      <c r="I11" s="6">
        <v>11273705</v>
      </c>
      <c r="K11" s="6">
        <v>26149525</v>
      </c>
      <c r="L11" s="48"/>
      <c r="M11" s="6">
        <v>19180033</v>
      </c>
      <c r="N11" s="3"/>
      <c r="O11" s="6">
        <v>55718898</v>
      </c>
    </row>
    <row r="12" spans="1:15" ht="23.25" customHeight="1">
      <c r="A12" s="9" t="s">
        <v>8</v>
      </c>
      <c r="E12" s="5"/>
      <c r="F12" s="3"/>
      <c r="I12" s="80">
        <f>SUM(I9:I11)</f>
        <v>156571863</v>
      </c>
      <c r="K12" s="80">
        <f>SUM(K9:K11)</f>
        <v>331388554</v>
      </c>
      <c r="L12" s="48"/>
      <c r="M12" s="80">
        <f>SUM(M9:M11)</f>
        <v>132974351</v>
      </c>
      <c r="N12" s="5"/>
      <c r="O12" s="80">
        <f>SUM(O9:O11)</f>
        <v>319639254</v>
      </c>
    </row>
    <row r="13" spans="1:15" ht="23.25" customHeight="1">
      <c r="A13" s="9" t="s">
        <v>16</v>
      </c>
      <c r="D13" s="100"/>
      <c r="E13" s="5"/>
      <c r="F13" s="3"/>
      <c r="G13" s="48" t="s">
        <v>93</v>
      </c>
      <c r="I13" s="81"/>
      <c r="K13" s="81"/>
      <c r="L13" s="48"/>
      <c r="M13" s="81"/>
      <c r="N13" s="5"/>
      <c r="O13" s="81"/>
    </row>
    <row r="14" spans="1:15" ht="23.25" customHeight="1">
      <c r="A14" s="2" t="s">
        <v>110</v>
      </c>
      <c r="E14" s="5"/>
      <c r="F14" s="3"/>
      <c r="I14" s="6">
        <v>26391233</v>
      </c>
      <c r="K14" s="6">
        <v>44500834</v>
      </c>
      <c r="L14" s="48"/>
      <c r="M14" s="6">
        <v>14366450</v>
      </c>
      <c r="N14" s="3"/>
      <c r="O14" s="6">
        <v>28278101</v>
      </c>
    </row>
    <row r="15" spans="1:15" ht="23.25" customHeight="1">
      <c r="A15" s="68" t="s">
        <v>37</v>
      </c>
      <c r="E15" s="5"/>
      <c r="F15" s="3"/>
      <c r="I15" s="105">
        <v>76835090</v>
      </c>
      <c r="K15" s="6">
        <v>81315119</v>
      </c>
      <c r="L15" s="48"/>
      <c r="M15" s="6">
        <v>70159412</v>
      </c>
      <c r="N15" s="3"/>
      <c r="O15" s="6">
        <v>77333098</v>
      </c>
    </row>
    <row r="16" spans="1:15" ht="23.25" customHeight="1">
      <c r="A16" s="90" t="s">
        <v>150</v>
      </c>
      <c r="E16" s="5"/>
      <c r="F16" s="3"/>
      <c r="G16" s="48" t="s">
        <v>149</v>
      </c>
      <c r="I16" s="6">
        <v>126966660</v>
      </c>
      <c r="K16" s="6">
        <v>237474758</v>
      </c>
      <c r="L16" s="48"/>
      <c r="M16" s="6">
        <v>112336430</v>
      </c>
      <c r="N16" s="3"/>
      <c r="O16" s="6">
        <v>234969912</v>
      </c>
    </row>
    <row r="17" spans="1:15" ht="23.25" customHeight="1">
      <c r="A17" s="9" t="s">
        <v>10</v>
      </c>
      <c r="E17" s="5"/>
      <c r="F17" s="3"/>
      <c r="I17" s="80">
        <f>SUM(I14:I16)</f>
        <v>230192983</v>
      </c>
      <c r="K17" s="80">
        <f>SUM(K14:K16)</f>
        <v>363290711</v>
      </c>
      <c r="L17" s="48"/>
      <c r="M17" s="80">
        <f>SUM(M14:M16)</f>
        <v>196862292</v>
      </c>
      <c r="N17" s="5"/>
      <c r="O17" s="80">
        <f>SUM(O14:O16)</f>
        <v>340581111</v>
      </c>
    </row>
    <row r="18" spans="1:15" ht="23.25" customHeight="1">
      <c r="A18" s="72" t="s">
        <v>207</v>
      </c>
      <c r="B18" s="9"/>
      <c r="E18" s="5"/>
      <c r="F18" s="3"/>
      <c r="I18" s="81">
        <f>I12-I17</f>
        <v>-73621120</v>
      </c>
      <c r="K18" s="81">
        <f>K12-K17</f>
        <v>-31902157</v>
      </c>
      <c r="L18" s="48"/>
      <c r="M18" s="81">
        <f>M12-M17</f>
        <v>-63887941</v>
      </c>
      <c r="N18" s="5"/>
      <c r="O18" s="81">
        <f>O12-O17</f>
        <v>-20941857</v>
      </c>
    </row>
    <row r="19" spans="1:15" ht="23.25" customHeight="1">
      <c r="A19" s="2" t="s">
        <v>131</v>
      </c>
      <c r="E19" s="5"/>
      <c r="F19" s="3"/>
      <c r="I19" s="64">
        <v>-49836590</v>
      </c>
      <c r="K19" s="64">
        <v>-87326032</v>
      </c>
      <c r="L19" s="48"/>
      <c r="M19" s="64">
        <v>-49809167</v>
      </c>
      <c r="N19" s="3"/>
      <c r="O19" s="64">
        <v>-87780898</v>
      </c>
    </row>
    <row r="20" spans="1:15" ht="23.25" customHeight="1">
      <c r="A20" s="72" t="s">
        <v>212</v>
      </c>
      <c r="E20" s="5"/>
      <c r="F20" s="3"/>
      <c r="I20" s="32">
        <f>SUM(I18:I19)</f>
        <v>-123457710</v>
      </c>
      <c r="K20" s="32">
        <f>SUM(K18:K19)</f>
        <v>-119228189</v>
      </c>
      <c r="L20" s="48"/>
      <c r="M20" s="32">
        <f>SUM(M18:M19)</f>
        <v>-113697108</v>
      </c>
      <c r="N20" s="5"/>
      <c r="O20" s="32">
        <f>SUM(O18:O19)</f>
        <v>-108722755</v>
      </c>
    </row>
    <row r="21" spans="1:15" ht="23.25" customHeight="1">
      <c r="A21" s="2" t="s">
        <v>208</v>
      </c>
      <c r="E21" s="5"/>
      <c r="F21" s="3"/>
      <c r="G21" s="48" t="s">
        <v>205</v>
      </c>
      <c r="I21" s="6">
        <v>23426753</v>
      </c>
      <c r="K21" s="6">
        <v>23735612</v>
      </c>
      <c r="L21" s="48"/>
      <c r="M21" s="6">
        <v>23794155</v>
      </c>
      <c r="N21" s="3"/>
      <c r="O21" s="6">
        <v>27621096</v>
      </c>
    </row>
    <row r="22" spans="1:15" ht="23.25" customHeight="1">
      <c r="A22" s="9" t="s">
        <v>167</v>
      </c>
      <c r="E22" s="5"/>
      <c r="F22" s="3"/>
      <c r="I22" s="80">
        <f>SUM(I20:I21)</f>
        <v>-100030957</v>
      </c>
      <c r="K22" s="80">
        <f>SUM(K20:K21)</f>
        <v>-95492577</v>
      </c>
      <c r="L22" s="48"/>
      <c r="M22" s="80">
        <f>SUM(M20:M21)</f>
        <v>-89902953</v>
      </c>
      <c r="N22" s="5"/>
      <c r="O22" s="42">
        <f>SUM(O20:O21)</f>
        <v>-81101659</v>
      </c>
    </row>
    <row r="23" spans="1:15" ht="15" customHeight="1">
      <c r="A23" s="9"/>
      <c r="E23" s="5"/>
      <c r="F23" s="3"/>
      <c r="G23" s="2"/>
      <c r="H23" s="2"/>
      <c r="I23" s="32"/>
      <c r="J23" s="2"/>
      <c r="K23" s="32"/>
      <c r="L23" s="2"/>
      <c r="M23" s="32"/>
      <c r="N23" s="5"/>
      <c r="O23" s="40"/>
    </row>
    <row r="24" spans="1:15" ht="23.25" customHeight="1">
      <c r="A24" s="69" t="s">
        <v>69</v>
      </c>
      <c r="B24" s="47"/>
      <c r="C24" s="47"/>
      <c r="D24" s="47"/>
      <c r="E24" s="47"/>
      <c r="F24" s="47"/>
      <c r="G24" s="47"/>
      <c r="H24" s="47"/>
      <c r="I24" s="73"/>
      <c r="J24" s="47"/>
      <c r="K24" s="73"/>
      <c r="L24" s="47"/>
      <c r="M24" s="73"/>
      <c r="N24" s="47"/>
      <c r="O24" s="73"/>
    </row>
    <row r="25" spans="1:15" ht="23.25" customHeight="1">
      <c r="A25" s="102" t="s">
        <v>186</v>
      </c>
      <c r="B25" s="47"/>
      <c r="C25" s="47"/>
      <c r="D25" s="47"/>
      <c r="E25" s="47"/>
      <c r="F25" s="47"/>
      <c r="G25" s="47"/>
      <c r="H25" s="47"/>
      <c r="I25" s="73"/>
      <c r="J25" s="47"/>
      <c r="K25" s="73"/>
      <c r="L25" s="47"/>
      <c r="M25" s="73"/>
      <c r="N25" s="47"/>
      <c r="O25" s="73"/>
    </row>
    <row r="26" spans="1:15" ht="23.25" customHeight="1">
      <c r="A26" s="102" t="s">
        <v>187</v>
      </c>
      <c r="B26" s="47"/>
      <c r="C26" s="47"/>
      <c r="D26" s="47"/>
      <c r="E26" s="47"/>
      <c r="F26" s="47"/>
      <c r="G26" s="47"/>
      <c r="H26" s="47"/>
      <c r="I26" s="73">
        <v>3799618</v>
      </c>
      <c r="J26" s="47"/>
      <c r="K26" s="73">
        <v>0</v>
      </c>
      <c r="L26" s="47"/>
      <c r="M26" s="73">
        <v>3596664</v>
      </c>
      <c r="N26" s="47"/>
      <c r="O26" s="73">
        <v>0</v>
      </c>
    </row>
    <row r="27" spans="1:15" ht="23.25" customHeight="1">
      <c r="A27" s="102" t="s">
        <v>188</v>
      </c>
      <c r="B27" s="47"/>
      <c r="C27" s="47"/>
      <c r="D27" s="47"/>
      <c r="E27" s="47"/>
      <c r="F27" s="47"/>
      <c r="G27" s="155">
        <v>20.2</v>
      </c>
      <c r="H27" s="47"/>
      <c r="I27" s="75">
        <v>-759924</v>
      </c>
      <c r="J27" s="47"/>
      <c r="K27" s="75">
        <v>0</v>
      </c>
      <c r="L27" s="47"/>
      <c r="M27" s="75">
        <v>-719333</v>
      </c>
      <c r="N27" s="47"/>
      <c r="O27" s="75">
        <v>0</v>
      </c>
    </row>
    <row r="28" spans="1:15" ht="23.25" customHeight="1">
      <c r="A28" s="101" t="s">
        <v>70</v>
      </c>
      <c r="B28" s="47"/>
      <c r="C28" s="47"/>
      <c r="D28" s="47"/>
      <c r="E28" s="47"/>
      <c r="F28" s="47"/>
      <c r="G28" s="47"/>
      <c r="H28" s="47"/>
      <c r="I28" s="103">
        <f>SUM(I26:I27)</f>
        <v>3039694</v>
      </c>
      <c r="J28" s="47"/>
      <c r="K28" s="103">
        <f>SUM(K26:K27)</f>
        <v>0</v>
      </c>
      <c r="L28" s="47"/>
      <c r="M28" s="103">
        <f>SUM(M26:M27)</f>
        <v>2877331</v>
      </c>
      <c r="N28" s="47"/>
      <c r="O28" s="103">
        <f>SUM(O26:O27)</f>
        <v>0</v>
      </c>
    </row>
    <row r="29" spans="1:15" ht="6.75" customHeight="1">
      <c r="A29" s="69"/>
      <c r="B29" s="47"/>
      <c r="C29" s="47"/>
      <c r="D29" s="47"/>
      <c r="E29" s="47"/>
      <c r="F29" s="47"/>
      <c r="G29" s="47"/>
      <c r="H29" s="47"/>
      <c r="I29" s="73"/>
      <c r="J29" s="47"/>
      <c r="K29" s="73"/>
      <c r="L29" s="47"/>
      <c r="M29" s="73"/>
      <c r="N29" s="47"/>
      <c r="O29" s="73"/>
    </row>
    <row r="30" spans="1:15" ht="23.25" customHeight="1" thickBot="1">
      <c r="A30" s="101" t="s">
        <v>171</v>
      </c>
      <c r="B30" s="47"/>
      <c r="C30" s="47"/>
      <c r="D30" s="47"/>
      <c r="E30" s="47"/>
      <c r="F30" s="47"/>
      <c r="G30" s="47"/>
      <c r="H30" s="47"/>
      <c r="I30" s="86">
        <f>SUM(I22+I28)</f>
        <v>-96991263</v>
      </c>
      <c r="J30" s="2"/>
      <c r="K30" s="86">
        <f>SUM(K22+K28)</f>
        <v>-95492577</v>
      </c>
      <c r="L30" s="2"/>
      <c r="M30" s="86">
        <f>SUM(M22+M28)</f>
        <v>-87025622</v>
      </c>
      <c r="N30" s="3"/>
      <c r="O30" s="86">
        <f>SUM(O22+O28)</f>
        <v>-81101659</v>
      </c>
    </row>
    <row r="31" spans="1:15" ht="6.75" customHeight="1" thickTop="1">
      <c r="A31" s="9"/>
      <c r="E31" s="5"/>
      <c r="F31" s="3"/>
      <c r="G31" s="2"/>
      <c r="H31" s="2"/>
      <c r="I31" s="40"/>
      <c r="J31" s="2"/>
      <c r="K31" s="40"/>
      <c r="L31" s="2"/>
      <c r="M31" s="40"/>
      <c r="N31" s="5"/>
      <c r="O31" s="40"/>
    </row>
    <row r="32" spans="1:15" ht="23.25" customHeight="1">
      <c r="A32" s="69" t="s">
        <v>166</v>
      </c>
      <c r="E32" s="5"/>
      <c r="F32" s="3"/>
      <c r="G32" s="2"/>
      <c r="H32" s="2"/>
      <c r="I32" s="40"/>
      <c r="J32" s="2"/>
      <c r="K32" s="40"/>
      <c r="L32" s="2"/>
      <c r="M32" s="40"/>
      <c r="N32" s="5"/>
      <c r="O32" s="40"/>
    </row>
    <row r="33" spans="1:15" ht="23.25" customHeight="1">
      <c r="A33" s="79" t="s">
        <v>126</v>
      </c>
      <c r="E33" s="5"/>
      <c r="F33" s="3"/>
      <c r="G33" s="2"/>
      <c r="H33" s="2"/>
      <c r="I33" s="74">
        <f>I35-I34</f>
        <v>-100030965</v>
      </c>
      <c r="J33" s="47"/>
      <c r="K33" s="74">
        <f>K35-K34</f>
        <v>-95492638</v>
      </c>
      <c r="L33" s="47"/>
      <c r="M33" s="74">
        <f>M35-M34</f>
        <v>-89902953</v>
      </c>
      <c r="N33" s="47"/>
      <c r="O33" s="74">
        <f>O35-O34</f>
        <v>-81101659</v>
      </c>
    </row>
    <row r="34" spans="1:15" ht="23.25" customHeight="1">
      <c r="A34" s="79" t="s">
        <v>113</v>
      </c>
      <c r="E34" s="5"/>
      <c r="F34" s="3"/>
      <c r="G34" s="2"/>
      <c r="H34" s="2"/>
      <c r="I34" s="95">
        <v>8</v>
      </c>
      <c r="J34" s="47"/>
      <c r="K34" s="95">
        <v>61</v>
      </c>
      <c r="L34" s="47"/>
      <c r="M34" s="95">
        <v>0</v>
      </c>
      <c r="N34" s="47"/>
      <c r="O34" s="75">
        <v>0</v>
      </c>
    </row>
    <row r="35" spans="1:15" ht="23.25" customHeight="1" thickBot="1">
      <c r="A35" s="79"/>
      <c r="E35" s="5"/>
      <c r="F35" s="3"/>
      <c r="G35" s="2"/>
      <c r="H35" s="2"/>
      <c r="I35" s="76">
        <f>I22</f>
        <v>-100030957</v>
      </c>
      <c r="J35" s="47"/>
      <c r="K35" s="76">
        <f>K22</f>
        <v>-95492577</v>
      </c>
      <c r="L35" s="47"/>
      <c r="M35" s="76">
        <f>M22</f>
        <v>-89902953</v>
      </c>
      <c r="N35" s="47"/>
      <c r="O35" s="76">
        <f>O22</f>
        <v>-81101659</v>
      </c>
    </row>
    <row r="36" spans="1:15" ht="6.75" customHeight="1" thickTop="1">
      <c r="A36" s="9"/>
      <c r="E36" s="5"/>
      <c r="F36" s="3"/>
      <c r="G36" s="2"/>
      <c r="H36" s="2"/>
      <c r="I36" s="40"/>
      <c r="J36" s="40"/>
      <c r="K36" s="40"/>
      <c r="L36" s="40"/>
      <c r="M36" s="40"/>
      <c r="N36" s="40"/>
      <c r="O36" s="40"/>
    </row>
    <row r="37" spans="1:15" ht="23.25" customHeight="1">
      <c r="A37" s="69" t="s">
        <v>111</v>
      </c>
      <c r="E37" s="5"/>
      <c r="F37" s="3"/>
      <c r="G37" s="2"/>
      <c r="H37" s="2"/>
      <c r="I37" s="40"/>
      <c r="J37" s="40"/>
      <c r="K37" s="40"/>
      <c r="L37" s="40"/>
      <c r="M37" s="40"/>
      <c r="N37" s="40"/>
      <c r="O37" s="40"/>
    </row>
    <row r="38" spans="1:15" ht="23.25" customHeight="1" thickBot="1">
      <c r="A38" s="79" t="s">
        <v>112</v>
      </c>
      <c r="E38" s="5"/>
      <c r="F38" s="3"/>
      <c r="G38" s="2"/>
      <c r="H38" s="2"/>
      <c r="I38" s="32">
        <f>+I30-I39</f>
        <v>-96991271</v>
      </c>
      <c r="J38" s="2"/>
      <c r="K38" s="32">
        <f>+K30-K39</f>
        <v>-95492638</v>
      </c>
      <c r="L38" s="2"/>
      <c r="M38" s="86">
        <f>+M30</f>
        <v>-87025622</v>
      </c>
      <c r="N38" s="5"/>
      <c r="O38" s="86">
        <f>+O30</f>
        <v>-81101659</v>
      </c>
    </row>
    <row r="39" spans="1:15" ht="23.25" customHeight="1" thickTop="1">
      <c r="A39" s="79" t="s">
        <v>113</v>
      </c>
      <c r="E39" s="5"/>
      <c r="F39" s="3"/>
      <c r="G39" s="2"/>
      <c r="H39" s="2"/>
      <c r="I39" s="75">
        <v>8</v>
      </c>
      <c r="J39" s="2"/>
      <c r="K39" s="75">
        <v>61</v>
      </c>
      <c r="L39" s="2"/>
      <c r="M39" s="74"/>
      <c r="N39" s="47"/>
      <c r="O39" s="10"/>
    </row>
    <row r="40" spans="1:15" ht="23.25" customHeight="1" thickBot="1">
      <c r="A40" s="9"/>
      <c r="E40" s="5"/>
      <c r="F40" s="3"/>
      <c r="G40" s="2"/>
      <c r="H40" s="2"/>
      <c r="I40" s="76">
        <f>+SUM(I38:I39)</f>
        <v>-96991263</v>
      </c>
      <c r="J40" s="2"/>
      <c r="K40" s="76">
        <f>+SUM(K38:K39)</f>
        <v>-95492577</v>
      </c>
      <c r="L40" s="2"/>
      <c r="M40" s="74"/>
      <c r="N40" s="47"/>
      <c r="O40" s="10"/>
    </row>
    <row r="41" spans="1:15" ht="6.75" customHeight="1" thickTop="1">
      <c r="A41" s="9"/>
      <c r="E41" s="5"/>
      <c r="F41" s="3"/>
      <c r="G41" s="2"/>
      <c r="H41" s="2"/>
      <c r="I41" s="40"/>
      <c r="J41" s="2"/>
      <c r="K41" s="40"/>
      <c r="L41" s="2"/>
      <c r="M41" s="40"/>
      <c r="N41" s="5"/>
      <c r="O41" s="40"/>
    </row>
    <row r="42" spans="1:15" s="10" customFormat="1" ht="23.25" customHeight="1">
      <c r="A42" s="9" t="s">
        <v>213</v>
      </c>
      <c r="B42" s="2"/>
      <c r="C42" s="93"/>
      <c r="D42" s="60"/>
      <c r="E42" s="60"/>
      <c r="F42" s="60"/>
      <c r="G42" s="48" t="s">
        <v>206</v>
      </c>
      <c r="H42" s="48"/>
      <c r="I42" s="2"/>
      <c r="J42" s="48"/>
      <c r="K42" s="2"/>
      <c r="L42" s="48"/>
      <c r="M42" s="2"/>
      <c r="N42" s="58"/>
      <c r="O42" s="2"/>
    </row>
    <row r="43" spans="1:15" s="10" customFormat="1" ht="23.25" customHeight="1">
      <c r="A43" s="2" t="s">
        <v>214</v>
      </c>
      <c r="B43" s="2"/>
      <c r="C43" s="58"/>
      <c r="D43" s="60"/>
      <c r="E43" s="96"/>
      <c r="F43" s="60"/>
      <c r="G43" s="96"/>
      <c r="H43" s="96"/>
      <c r="I43" s="97"/>
      <c r="J43" s="96"/>
      <c r="K43" s="97"/>
      <c r="L43" s="96"/>
      <c r="M43" s="97"/>
      <c r="N43" s="58"/>
      <c r="O43" s="96"/>
    </row>
    <row r="44" spans="1:17" s="10" customFormat="1" ht="23.25" customHeight="1" thickBot="1">
      <c r="A44" s="2"/>
      <c r="B44" s="2" t="s">
        <v>215</v>
      </c>
      <c r="C44" s="58"/>
      <c r="D44" s="60"/>
      <c r="E44" s="96"/>
      <c r="F44" s="60"/>
      <c r="G44" s="96"/>
      <c r="H44" s="96"/>
      <c r="I44" s="104">
        <f>I22/I45</f>
        <v>-0.22933376896321425</v>
      </c>
      <c r="J44" s="96"/>
      <c r="K44" s="104">
        <f>K22/K45</f>
        <v>-0.29853424298879877</v>
      </c>
      <c r="L44" s="96"/>
      <c r="M44" s="104">
        <f>M22/M45</f>
        <v>-0.20611402380577754</v>
      </c>
      <c r="N44" s="58"/>
      <c r="O44" s="104">
        <f>O22/O45</f>
        <v>-0.2535445490668945</v>
      </c>
      <c r="Q44" s="88"/>
    </row>
    <row r="45" spans="1:15" s="10" customFormat="1" ht="23.25" customHeight="1" thickBot="1" thickTop="1">
      <c r="A45" s="2"/>
      <c r="B45" s="2" t="s">
        <v>161</v>
      </c>
      <c r="C45" s="58"/>
      <c r="D45" s="60"/>
      <c r="E45" s="96"/>
      <c r="F45" s="60"/>
      <c r="G45" s="96"/>
      <c r="H45" s="96"/>
      <c r="I45" s="98">
        <v>436180670</v>
      </c>
      <c r="J45" s="96"/>
      <c r="K45" s="98">
        <v>319871436</v>
      </c>
      <c r="L45" s="96"/>
      <c r="M45" s="98">
        <v>436180670</v>
      </c>
      <c r="N45" s="58"/>
      <c r="O45" s="98">
        <v>319871436</v>
      </c>
    </row>
    <row r="46" spans="1:15" s="10" customFormat="1" ht="6.75" customHeight="1" thickTop="1">
      <c r="A46" s="2"/>
      <c r="B46" s="2"/>
      <c r="C46" s="58"/>
      <c r="D46" s="60"/>
      <c r="E46" s="96"/>
      <c r="F46" s="60"/>
      <c r="G46" s="96"/>
      <c r="H46" s="96"/>
      <c r="I46" s="154"/>
      <c r="J46" s="96"/>
      <c r="K46" s="154"/>
      <c r="L46" s="96"/>
      <c r="M46" s="154"/>
      <c r="N46" s="58"/>
      <c r="O46" s="154"/>
    </row>
    <row r="47" spans="1:15" s="10" customFormat="1" ht="23.25" customHeight="1">
      <c r="A47" s="156" t="s">
        <v>223</v>
      </c>
      <c r="B47" s="2"/>
      <c r="C47" s="58"/>
      <c r="D47" s="60"/>
      <c r="E47" s="96"/>
      <c r="F47" s="60"/>
      <c r="G47" s="96"/>
      <c r="H47" s="96"/>
      <c r="I47" s="154"/>
      <c r="J47" s="96"/>
      <c r="K47" s="154"/>
      <c r="L47" s="96"/>
      <c r="M47" s="154"/>
      <c r="N47" s="58"/>
      <c r="O47" s="154"/>
    </row>
    <row r="48" spans="1:15" s="10" customFormat="1" ht="23.25" customHeight="1" thickBot="1">
      <c r="A48" s="157" t="s">
        <v>222</v>
      </c>
      <c r="B48" s="2"/>
      <c r="C48" s="58"/>
      <c r="D48" s="60"/>
      <c r="E48" s="96"/>
      <c r="F48" s="60"/>
      <c r="G48" s="96"/>
      <c r="H48" s="96"/>
      <c r="I48" s="104">
        <f>I22/I49</f>
        <v>-0.22933376896321425</v>
      </c>
      <c r="J48" s="96"/>
      <c r="K48" s="104">
        <f>K22/K49</f>
        <v>-0.29791438881583004</v>
      </c>
      <c r="L48" s="96"/>
      <c r="M48" s="104">
        <f>M22/M49</f>
        <v>-0.20611402380577754</v>
      </c>
      <c r="N48" s="58"/>
      <c r="O48" s="104">
        <f>O22/O49</f>
        <v>-0.2530181081293352</v>
      </c>
    </row>
    <row r="49" spans="1:15" ht="23.25" customHeight="1" thickBot="1" thickTop="1">
      <c r="A49" s="157" t="s">
        <v>225</v>
      </c>
      <c r="E49" s="5"/>
      <c r="F49" s="3"/>
      <c r="I49" s="98">
        <v>436180670</v>
      </c>
      <c r="J49" s="96"/>
      <c r="K49" s="98">
        <v>320536975</v>
      </c>
      <c r="L49" s="96"/>
      <c r="M49" s="98">
        <v>436180670</v>
      </c>
      <c r="N49" s="58"/>
      <c r="O49" s="98">
        <v>320536975</v>
      </c>
    </row>
    <row r="50" spans="1:15" ht="6.75" customHeight="1" thickTop="1">
      <c r="A50" s="9"/>
      <c r="E50" s="5"/>
      <c r="F50" s="3"/>
      <c r="L50" s="5"/>
      <c r="M50" s="40"/>
      <c r="N50" s="7"/>
      <c r="O50" s="40"/>
    </row>
    <row r="51" spans="1:14" ht="23.25" customHeight="1">
      <c r="A51" s="2" t="s">
        <v>24</v>
      </c>
      <c r="D51" s="58"/>
      <c r="G51" s="60"/>
      <c r="H51" s="60"/>
      <c r="I51" s="60"/>
      <c r="J51" s="60"/>
      <c r="K51" s="60"/>
      <c r="L51" s="62"/>
      <c r="N51" s="62"/>
    </row>
    <row r="52" spans="5:14" ht="23.25" customHeight="1">
      <c r="E52" s="3"/>
      <c r="F52" s="3"/>
      <c r="L52" s="5"/>
      <c r="N52" s="5"/>
    </row>
    <row r="53" spans="5:14" ht="23.25" customHeight="1">
      <c r="E53" s="3"/>
      <c r="F53" s="3"/>
      <c r="L53" s="5"/>
      <c r="N53" s="5"/>
    </row>
    <row r="54" spans="5:14" ht="23.25" customHeight="1">
      <c r="E54" s="3"/>
      <c r="F54" s="3"/>
      <c r="L54" s="5"/>
      <c r="N54" s="5"/>
    </row>
    <row r="55" spans="5:14" ht="23.25" customHeight="1">
      <c r="E55" s="3"/>
      <c r="F55" s="3"/>
      <c r="L55" s="5"/>
      <c r="N55" s="5"/>
    </row>
    <row r="56" spans="5:14" ht="23.25" customHeight="1">
      <c r="E56" s="3"/>
      <c r="F56" s="3"/>
      <c r="L56" s="5"/>
      <c r="N56" s="5"/>
    </row>
    <row r="57" spans="5:14" ht="23.25" customHeight="1">
      <c r="E57" s="3"/>
      <c r="F57" s="3"/>
      <c r="L57" s="5"/>
      <c r="N57" s="5"/>
    </row>
    <row r="58" spans="5:14" ht="23.25" customHeight="1">
      <c r="E58" s="3"/>
      <c r="F58" s="3"/>
      <c r="L58" s="5"/>
      <c r="N58" s="5"/>
    </row>
    <row r="59" spans="5:14" ht="23.25" customHeight="1">
      <c r="E59" s="3"/>
      <c r="F59" s="3"/>
      <c r="L59" s="5"/>
      <c r="N59" s="5"/>
    </row>
    <row r="60" spans="5:14" ht="23.25" customHeight="1">
      <c r="E60" s="3"/>
      <c r="F60" s="3"/>
      <c r="L60" s="5"/>
      <c r="N60" s="5"/>
    </row>
    <row r="61" spans="5:14" ht="23.25" customHeight="1">
      <c r="E61" s="3"/>
      <c r="F61" s="3"/>
      <c r="L61" s="5"/>
      <c r="N61" s="5"/>
    </row>
    <row r="62" spans="5:14" ht="23.25" customHeight="1">
      <c r="E62" s="3"/>
      <c r="F62" s="3"/>
      <c r="L62" s="5"/>
      <c r="N62" s="5"/>
    </row>
    <row r="63" spans="5:14" ht="23.25" customHeight="1">
      <c r="E63" s="3"/>
      <c r="F63" s="3"/>
      <c r="L63" s="5"/>
      <c r="N63" s="5"/>
    </row>
    <row r="64" spans="5:14" ht="23.25" customHeight="1">
      <c r="E64" s="3"/>
      <c r="F64" s="3"/>
      <c r="L64" s="5"/>
      <c r="N64" s="5"/>
    </row>
    <row r="65" spans="5:14" ht="23.25" customHeight="1">
      <c r="E65" s="3"/>
      <c r="F65" s="3"/>
      <c r="L65" s="5"/>
      <c r="N65" s="5"/>
    </row>
    <row r="66" spans="5:14" ht="23.25" customHeight="1">
      <c r="E66" s="3"/>
      <c r="F66" s="3"/>
      <c r="L66" s="5"/>
      <c r="N66" s="5"/>
    </row>
    <row r="67" spans="5:14" ht="23.25" customHeight="1">
      <c r="E67" s="3"/>
      <c r="F67" s="3"/>
      <c r="L67" s="5"/>
      <c r="N67" s="5"/>
    </row>
    <row r="68" spans="5:14" ht="23.25" customHeight="1">
      <c r="E68" s="3"/>
      <c r="F68" s="3"/>
      <c r="L68" s="5"/>
      <c r="N68" s="5"/>
    </row>
    <row r="69" spans="5:14" ht="23.25" customHeight="1">
      <c r="E69" s="3"/>
      <c r="F69" s="3"/>
      <c r="L69" s="5"/>
      <c r="N69" s="5"/>
    </row>
    <row r="70" spans="5:14" ht="23.25" customHeight="1">
      <c r="E70" s="3"/>
      <c r="F70" s="3"/>
      <c r="L70" s="5"/>
      <c r="N70" s="5"/>
    </row>
    <row r="71" spans="5:14" ht="23.25" customHeight="1">
      <c r="E71" s="3"/>
      <c r="F71" s="3"/>
      <c r="L71" s="5"/>
      <c r="N71" s="5"/>
    </row>
    <row r="72" spans="5:14" ht="23.25" customHeight="1">
      <c r="E72" s="3"/>
      <c r="F72" s="3"/>
      <c r="L72" s="5"/>
      <c r="N72" s="5"/>
    </row>
  </sheetData>
  <sheetProtection/>
  <mergeCells count="2">
    <mergeCell ref="M5:O5"/>
    <mergeCell ref="I5:K5"/>
  </mergeCells>
  <printOptions horizontalCentered="1"/>
  <pageMargins left="0.8661417322834646" right="0.35433070866141736" top="0.5905511811023623" bottom="0" header="0.1968503937007874" footer="0.1968503937007874"/>
  <pageSetup firstPageNumber="2" useFirstPageNumber="1" fitToHeight="0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view="pageBreakPreview" zoomScale="85" zoomScaleSheetLayoutView="85" zoomScalePageLayoutView="0" workbookViewId="0" topLeftCell="A1">
      <selection activeCell="A16" sqref="A16"/>
    </sheetView>
  </sheetViews>
  <sheetFormatPr defaultColWidth="9.140625" defaultRowHeight="22.5" customHeight="1"/>
  <cols>
    <col min="1" max="1" width="60.421875" style="2" customWidth="1"/>
    <col min="2" max="2" width="5.57421875" style="2" customWidth="1"/>
    <col min="3" max="3" width="1.28515625" style="2" customWidth="1"/>
    <col min="4" max="4" width="17.7109375" style="36" customWidth="1"/>
    <col min="5" max="5" width="0.9921875" style="25" customWidth="1"/>
    <col min="6" max="6" width="17.7109375" style="36" customWidth="1"/>
    <col min="7" max="7" width="0.9921875" style="36" customWidth="1"/>
    <col min="8" max="8" width="17.7109375" style="36" customWidth="1"/>
    <col min="9" max="9" width="0.9921875" style="25" customWidth="1"/>
    <col min="10" max="10" width="17.7109375" style="36" customWidth="1"/>
    <col min="11" max="11" width="0.9921875" style="25" customWidth="1"/>
    <col min="12" max="12" width="17.7109375" style="25" customWidth="1"/>
    <col min="13" max="13" width="0.9921875" style="25" customWidth="1"/>
    <col min="14" max="14" width="17.7109375" style="25" customWidth="1"/>
    <col min="15" max="15" width="0.9921875" style="25" customWidth="1"/>
    <col min="16" max="16" width="17.7109375" style="25" customWidth="1"/>
    <col min="17" max="17" width="0.9921875" style="25" customWidth="1"/>
    <col min="18" max="18" width="17.7109375" style="2" customWidth="1"/>
    <col min="19" max="19" width="9.140625" style="2" customWidth="1"/>
    <col min="20" max="25" width="10.8515625" style="2" customWidth="1"/>
    <col min="26" max="16384" width="9.140625" style="2" customWidth="1"/>
  </cols>
  <sheetData>
    <row r="1" spans="1:17" ht="22.5" customHeight="1">
      <c r="A1" s="12" t="s">
        <v>109</v>
      </c>
      <c r="B1" s="12"/>
      <c r="C1" s="12"/>
      <c r="D1" s="17"/>
      <c r="E1" s="18"/>
      <c r="F1" s="17"/>
      <c r="G1" s="17"/>
      <c r="H1" s="17"/>
      <c r="I1" s="18"/>
      <c r="J1" s="17"/>
      <c r="K1" s="18"/>
      <c r="L1" s="18"/>
      <c r="M1" s="18"/>
      <c r="N1" s="18"/>
      <c r="O1" s="18"/>
      <c r="P1" s="18"/>
      <c r="Q1" s="18"/>
    </row>
    <row r="2" spans="1:19" ht="22.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9"/>
      <c r="L2" s="12"/>
      <c r="M2" s="19"/>
      <c r="N2" s="12"/>
      <c r="O2" s="19"/>
      <c r="P2" s="12"/>
      <c r="Q2" s="19"/>
      <c r="S2" s="20"/>
    </row>
    <row r="3" spans="1:19" ht="22.5" customHeight="1">
      <c r="A3" s="21" t="s">
        <v>180</v>
      </c>
      <c r="B3" s="21"/>
      <c r="C3" s="21"/>
      <c r="D3" s="21"/>
      <c r="E3" s="21"/>
      <c r="F3" s="21"/>
      <c r="G3" s="21"/>
      <c r="H3" s="21"/>
      <c r="I3" s="21"/>
      <c r="J3" s="21"/>
      <c r="K3" s="22"/>
      <c r="L3" s="21"/>
      <c r="M3" s="22"/>
      <c r="N3" s="21"/>
      <c r="O3" s="22"/>
      <c r="P3" s="21"/>
      <c r="Q3" s="22"/>
      <c r="S3" s="20"/>
    </row>
    <row r="4" spans="1:19" ht="22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  <c r="P4" s="24"/>
      <c r="Q4" s="24"/>
      <c r="R4" s="77" t="s">
        <v>31</v>
      </c>
      <c r="S4" s="23"/>
    </row>
    <row r="5" spans="1:19" ht="22.5" customHeight="1">
      <c r="A5" s="23"/>
      <c r="B5" s="23"/>
      <c r="C5" s="23"/>
      <c r="D5" s="160" t="s">
        <v>96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23"/>
    </row>
    <row r="6" spans="1:19" ht="22.5" customHeight="1">
      <c r="A6" s="23"/>
      <c r="B6" s="23"/>
      <c r="C6" s="23"/>
      <c r="D6" s="162" t="s">
        <v>107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24"/>
      <c r="P6" s="24" t="s">
        <v>117</v>
      </c>
      <c r="Q6" s="24"/>
      <c r="R6" s="24"/>
      <c r="S6" s="23"/>
    </row>
    <row r="7" spans="4:19" ht="22.5" customHeight="1">
      <c r="D7" s="58" t="s">
        <v>114</v>
      </c>
      <c r="F7" s="2"/>
      <c r="G7" s="2"/>
      <c r="H7" s="58"/>
      <c r="J7" s="161" t="s">
        <v>22</v>
      </c>
      <c r="K7" s="161"/>
      <c r="L7" s="161"/>
      <c r="M7" s="27"/>
      <c r="N7" s="27" t="s">
        <v>11</v>
      </c>
      <c r="O7" s="27"/>
      <c r="P7" s="27" t="s">
        <v>118</v>
      </c>
      <c r="Q7" s="27"/>
      <c r="R7" s="28" t="s">
        <v>11</v>
      </c>
      <c r="S7" s="25"/>
    </row>
    <row r="8" spans="4:19" ht="22.5" customHeight="1">
      <c r="D8" s="28" t="s">
        <v>115</v>
      </c>
      <c r="F8" s="27" t="s">
        <v>65</v>
      </c>
      <c r="G8" s="27"/>
      <c r="H8" s="27" t="s">
        <v>95</v>
      </c>
      <c r="J8" s="28" t="s">
        <v>40</v>
      </c>
      <c r="K8" s="27"/>
      <c r="L8" s="28"/>
      <c r="M8" s="27"/>
      <c r="N8" s="28" t="s">
        <v>19</v>
      </c>
      <c r="O8" s="27"/>
      <c r="P8" s="28" t="s">
        <v>119</v>
      </c>
      <c r="Q8" s="27"/>
      <c r="R8" s="58" t="s">
        <v>121</v>
      </c>
      <c r="S8" s="25"/>
    </row>
    <row r="9" spans="2:19" ht="22.5" customHeight="1">
      <c r="B9" s="29"/>
      <c r="D9" s="26" t="s">
        <v>176</v>
      </c>
      <c r="F9" s="26" t="s">
        <v>64</v>
      </c>
      <c r="G9" s="27"/>
      <c r="H9" s="26" t="s">
        <v>90</v>
      </c>
      <c r="J9" s="26" t="s">
        <v>41</v>
      </c>
      <c r="K9" s="27"/>
      <c r="L9" s="26" t="s">
        <v>35</v>
      </c>
      <c r="M9" s="30"/>
      <c r="N9" s="26" t="s">
        <v>116</v>
      </c>
      <c r="O9" s="30"/>
      <c r="P9" s="26" t="s">
        <v>120</v>
      </c>
      <c r="Q9" s="30"/>
      <c r="R9" s="26" t="s">
        <v>122</v>
      </c>
      <c r="S9" s="25"/>
    </row>
    <row r="10" spans="1:25" ht="22.5" customHeight="1">
      <c r="A10" s="9" t="s">
        <v>159</v>
      </c>
      <c r="B10" s="9"/>
      <c r="C10" s="9">
        <v>221449</v>
      </c>
      <c r="D10" s="31">
        <v>221449456</v>
      </c>
      <c r="E10" s="31"/>
      <c r="F10" s="31">
        <v>82317791</v>
      </c>
      <c r="G10" s="31"/>
      <c r="H10" s="31">
        <v>392750380</v>
      </c>
      <c r="I10" s="31"/>
      <c r="J10" s="31">
        <v>30000000</v>
      </c>
      <c r="K10" s="32"/>
      <c r="L10" s="31">
        <v>348433650</v>
      </c>
      <c r="M10" s="31"/>
      <c r="N10" s="31">
        <f>SUM(D10:M10)</f>
        <v>1074951277</v>
      </c>
      <c r="O10" s="31"/>
      <c r="P10" s="31">
        <v>173</v>
      </c>
      <c r="Q10" s="31"/>
      <c r="R10" s="31">
        <f>SUM(N10:P10)</f>
        <v>1074951450</v>
      </c>
      <c r="S10" s="33"/>
      <c r="T10" s="33"/>
      <c r="U10" s="33"/>
      <c r="V10" s="33"/>
      <c r="W10" s="33"/>
      <c r="X10" s="33"/>
      <c r="Y10" s="33"/>
    </row>
    <row r="11" spans="1:25" ht="22.5" customHeight="1">
      <c r="A11" s="2" t="s">
        <v>167</v>
      </c>
      <c r="B11" s="9"/>
      <c r="C11" s="9"/>
      <c r="D11" s="37">
        <v>0</v>
      </c>
      <c r="E11" s="31"/>
      <c r="F11" s="37">
        <v>0</v>
      </c>
      <c r="G11" s="31"/>
      <c r="H11" s="37">
        <v>0</v>
      </c>
      <c r="I11" s="31"/>
      <c r="J11" s="37">
        <v>0</v>
      </c>
      <c r="K11" s="32"/>
      <c r="L11" s="37">
        <f>pl!K33</f>
        <v>-95492638</v>
      </c>
      <c r="M11" s="31"/>
      <c r="N11" s="37">
        <f>SUM(D11:M11)</f>
        <v>-95492638</v>
      </c>
      <c r="O11" s="31"/>
      <c r="P11" s="37">
        <f>pl!K39</f>
        <v>61</v>
      </c>
      <c r="Q11" s="31"/>
      <c r="R11" s="37">
        <f>SUM(N11:P11)</f>
        <v>-95492577</v>
      </c>
      <c r="S11" s="33"/>
      <c r="T11" s="33"/>
      <c r="U11" s="33"/>
      <c r="V11" s="33"/>
      <c r="W11" s="33"/>
      <c r="X11" s="33"/>
      <c r="Y11" s="33"/>
    </row>
    <row r="12" spans="1:26" ht="22.5" customHeight="1">
      <c r="A12" s="2" t="s">
        <v>70</v>
      </c>
      <c r="B12" s="9"/>
      <c r="C12" s="9"/>
      <c r="D12" s="38">
        <v>0</v>
      </c>
      <c r="E12" s="31"/>
      <c r="F12" s="38">
        <v>0</v>
      </c>
      <c r="G12" s="31"/>
      <c r="H12" s="38">
        <v>0</v>
      </c>
      <c r="I12" s="31"/>
      <c r="J12" s="38">
        <v>0</v>
      </c>
      <c r="K12" s="32"/>
      <c r="L12" s="38">
        <v>0</v>
      </c>
      <c r="M12" s="31"/>
      <c r="N12" s="38">
        <f>SUM(D12:M12)</f>
        <v>0</v>
      </c>
      <c r="O12" s="31"/>
      <c r="P12" s="38">
        <v>0</v>
      </c>
      <c r="Q12" s="31"/>
      <c r="R12" s="38">
        <f>SUM(N12:P12)</f>
        <v>0</v>
      </c>
      <c r="S12" s="33"/>
      <c r="T12" s="33"/>
      <c r="U12" s="33"/>
      <c r="V12" s="33"/>
      <c r="W12" s="33"/>
      <c r="X12" s="33"/>
      <c r="Y12" s="33"/>
      <c r="Z12" s="33"/>
    </row>
    <row r="13" spans="1:26" ht="22.5" customHeight="1">
      <c r="A13" s="2" t="s">
        <v>67</v>
      </c>
      <c r="B13" s="11"/>
      <c r="C13" s="10"/>
      <c r="D13" s="31">
        <f>SUM(D11:D12)</f>
        <v>0</v>
      </c>
      <c r="E13" s="31"/>
      <c r="F13" s="31">
        <f>SUM(F11:F12)</f>
        <v>0</v>
      </c>
      <c r="G13" s="31"/>
      <c r="H13" s="31">
        <f>SUM(H11:H12)</f>
        <v>0</v>
      </c>
      <c r="I13" s="31"/>
      <c r="J13" s="31">
        <f>SUM(J11:J12)</f>
        <v>0</v>
      </c>
      <c r="K13" s="32"/>
      <c r="L13" s="31">
        <f>SUM(L11:L12)</f>
        <v>-95492638</v>
      </c>
      <c r="M13" s="31"/>
      <c r="N13" s="31">
        <f>SUM(D13:M13)</f>
        <v>-95492638</v>
      </c>
      <c r="O13" s="31"/>
      <c r="P13" s="31">
        <f>SUM(P11:P12)</f>
        <v>61</v>
      </c>
      <c r="Q13" s="31"/>
      <c r="R13" s="31">
        <f>SUM(N13:P13)</f>
        <v>-95492577</v>
      </c>
      <c r="S13" s="33"/>
      <c r="T13" s="33"/>
      <c r="U13" s="33"/>
      <c r="V13" s="33"/>
      <c r="W13" s="33"/>
      <c r="X13" s="33"/>
      <c r="Y13" s="33"/>
      <c r="Z13" s="33"/>
    </row>
    <row r="14" spans="1:25" ht="22.5" customHeight="1">
      <c r="A14" s="2" t="s">
        <v>216</v>
      </c>
      <c r="B14" s="9"/>
      <c r="C14" s="9"/>
      <c r="D14" s="31">
        <v>0</v>
      </c>
      <c r="E14" s="31"/>
      <c r="F14" s="31">
        <v>0</v>
      </c>
      <c r="G14" s="31"/>
      <c r="H14" s="31">
        <v>0</v>
      </c>
      <c r="I14" s="31"/>
      <c r="J14" s="31">
        <v>0</v>
      </c>
      <c r="K14" s="32"/>
      <c r="L14" s="31">
        <v>-39860902</v>
      </c>
      <c r="M14" s="31"/>
      <c r="N14" s="31">
        <f>SUM(D14:M14)</f>
        <v>-39860902</v>
      </c>
      <c r="O14" s="31"/>
      <c r="P14" s="31">
        <v>-90</v>
      </c>
      <c r="Q14" s="31"/>
      <c r="R14" s="31">
        <f>SUM(N14:P14)</f>
        <v>-39860992</v>
      </c>
      <c r="S14" s="33"/>
      <c r="T14" s="33"/>
      <c r="U14" s="33"/>
      <c r="V14" s="33"/>
      <c r="W14" s="33"/>
      <c r="X14" s="33"/>
      <c r="Y14" s="33"/>
    </row>
    <row r="15" spans="1:26" ht="22.5" customHeight="1" thickBot="1">
      <c r="A15" s="9" t="s">
        <v>158</v>
      </c>
      <c r="B15" s="9"/>
      <c r="C15" s="9"/>
      <c r="D15" s="34">
        <f>SUM(D10:D14)-D13</f>
        <v>221449456</v>
      </c>
      <c r="E15" s="31"/>
      <c r="F15" s="34">
        <f>SUM(F10:F14)-F13</f>
        <v>82317791</v>
      </c>
      <c r="G15" s="31"/>
      <c r="H15" s="34">
        <f>SUM(H10:H14)-H13</f>
        <v>392750380</v>
      </c>
      <c r="I15" s="31"/>
      <c r="J15" s="34">
        <f>SUM(J10:J14)-J13</f>
        <v>30000000</v>
      </c>
      <c r="K15" s="32"/>
      <c r="L15" s="34">
        <f>SUM(L10:L14)-L13</f>
        <v>213080110</v>
      </c>
      <c r="M15" s="31"/>
      <c r="N15" s="34">
        <f>SUM(N10:N14)-N13</f>
        <v>939597737</v>
      </c>
      <c r="O15" s="31"/>
      <c r="P15" s="34">
        <f>SUM(P10:P14)-P13</f>
        <v>144</v>
      </c>
      <c r="Q15" s="31"/>
      <c r="R15" s="34">
        <f>SUM(R10:R14)-R13</f>
        <v>939597881</v>
      </c>
      <c r="S15" s="33"/>
      <c r="T15" s="33"/>
      <c r="U15" s="33"/>
      <c r="V15" s="33"/>
      <c r="W15" s="33"/>
      <c r="X15" s="33"/>
      <c r="Y15" s="33"/>
      <c r="Z15" s="33"/>
    </row>
    <row r="16" spans="1:19" ht="22.5" customHeight="1" thickTop="1">
      <c r="A16" s="9"/>
      <c r="B16" s="9"/>
      <c r="C16" s="9"/>
      <c r="D16" s="32"/>
      <c r="E16" s="32"/>
      <c r="F16" s="32"/>
      <c r="G16" s="32"/>
      <c r="H16" s="32"/>
      <c r="I16" s="32"/>
      <c r="J16" s="32"/>
      <c r="K16" s="32"/>
      <c r="L16" s="40"/>
      <c r="M16" s="32"/>
      <c r="N16" s="40"/>
      <c r="O16" s="32"/>
      <c r="P16" s="40"/>
      <c r="Q16" s="32"/>
      <c r="R16" s="32"/>
      <c r="S16" s="35"/>
    </row>
    <row r="17" spans="1:25" ht="22.5" customHeight="1">
      <c r="A17" s="9" t="s">
        <v>181</v>
      </c>
      <c r="B17" s="9"/>
      <c r="C17" s="9">
        <v>221449</v>
      </c>
      <c r="D17" s="31">
        <f>D15</f>
        <v>221449456</v>
      </c>
      <c r="E17" s="31"/>
      <c r="F17" s="31">
        <f>F15</f>
        <v>82317791</v>
      </c>
      <c r="G17" s="31"/>
      <c r="H17" s="31">
        <f>H15</f>
        <v>392750380</v>
      </c>
      <c r="I17" s="31"/>
      <c r="J17" s="31">
        <f>J15</f>
        <v>30000000</v>
      </c>
      <c r="K17" s="32"/>
      <c r="L17" s="31">
        <f>L15</f>
        <v>213080110</v>
      </c>
      <c r="M17" s="31"/>
      <c r="N17" s="31">
        <f>N15</f>
        <v>939597737</v>
      </c>
      <c r="O17" s="31"/>
      <c r="P17" s="31">
        <f>P15</f>
        <v>144</v>
      </c>
      <c r="Q17" s="31"/>
      <c r="R17" s="31">
        <f>R15</f>
        <v>939597881</v>
      </c>
      <c r="S17" s="33"/>
      <c r="T17" s="33"/>
      <c r="U17" s="33"/>
      <c r="V17" s="33"/>
      <c r="W17" s="33"/>
      <c r="X17" s="33"/>
      <c r="Y17" s="33"/>
    </row>
    <row r="18" spans="1:25" ht="22.5" customHeight="1">
      <c r="A18" s="2" t="s">
        <v>167</v>
      </c>
      <c r="B18" s="9"/>
      <c r="C18" s="9"/>
      <c r="D18" s="37">
        <v>0</v>
      </c>
      <c r="E18" s="31"/>
      <c r="F18" s="37">
        <v>0</v>
      </c>
      <c r="G18" s="31"/>
      <c r="H18" s="37">
        <v>0</v>
      </c>
      <c r="I18" s="31"/>
      <c r="J18" s="37">
        <v>0</v>
      </c>
      <c r="K18" s="32"/>
      <c r="L18" s="37">
        <f>pl!I33</f>
        <v>-100030965</v>
      </c>
      <c r="M18" s="31"/>
      <c r="N18" s="37">
        <f>SUM(D18:M18)</f>
        <v>-100030965</v>
      </c>
      <c r="O18" s="31"/>
      <c r="P18" s="37">
        <f>pl!I34</f>
        <v>8</v>
      </c>
      <c r="Q18" s="31"/>
      <c r="R18" s="37">
        <f>SUM(N18:P18)</f>
        <v>-100030957</v>
      </c>
      <c r="S18" s="33"/>
      <c r="T18" s="33"/>
      <c r="U18" s="33"/>
      <c r="V18" s="33"/>
      <c r="W18" s="33"/>
      <c r="X18" s="33"/>
      <c r="Y18" s="33"/>
    </row>
    <row r="19" spans="1:26" ht="22.5" customHeight="1">
      <c r="A19" s="2" t="s">
        <v>70</v>
      </c>
      <c r="B19" s="9"/>
      <c r="C19" s="9"/>
      <c r="D19" s="38">
        <v>0</v>
      </c>
      <c r="E19" s="31"/>
      <c r="F19" s="38">
        <v>0</v>
      </c>
      <c r="G19" s="31"/>
      <c r="H19" s="38">
        <v>0</v>
      </c>
      <c r="I19" s="31"/>
      <c r="J19" s="38">
        <v>0</v>
      </c>
      <c r="K19" s="32"/>
      <c r="L19" s="38">
        <f>pl!I28</f>
        <v>3039694</v>
      </c>
      <c r="M19" s="31"/>
      <c r="N19" s="38">
        <f>SUM(D19:M19)</f>
        <v>3039694</v>
      </c>
      <c r="O19" s="31"/>
      <c r="P19" s="38">
        <v>0</v>
      </c>
      <c r="Q19" s="31"/>
      <c r="R19" s="38">
        <f>SUM(N19:P19)</f>
        <v>3039694</v>
      </c>
      <c r="S19" s="33"/>
      <c r="T19" s="33"/>
      <c r="U19" s="33"/>
      <c r="V19" s="33"/>
      <c r="W19" s="33"/>
      <c r="X19" s="33"/>
      <c r="Y19" s="33"/>
      <c r="Z19" s="33"/>
    </row>
    <row r="20" spans="1:26" ht="22.5" customHeight="1">
      <c r="A20" s="2" t="s">
        <v>171</v>
      </c>
      <c r="B20" s="11"/>
      <c r="C20" s="10"/>
      <c r="D20" s="31">
        <f>SUM(D18:D19)</f>
        <v>0</v>
      </c>
      <c r="E20" s="31"/>
      <c r="F20" s="31">
        <f>SUM(F18:F19)</f>
        <v>0</v>
      </c>
      <c r="G20" s="31"/>
      <c r="H20" s="31">
        <f>SUM(H18:H19)</f>
        <v>0</v>
      </c>
      <c r="I20" s="31"/>
      <c r="J20" s="31">
        <f>SUM(J18:J19)</f>
        <v>0</v>
      </c>
      <c r="K20" s="32"/>
      <c r="L20" s="31">
        <f>SUM(L18:L19)</f>
        <v>-96991271</v>
      </c>
      <c r="M20" s="31"/>
      <c r="N20" s="31">
        <f>SUM(D20:M20)</f>
        <v>-96991271</v>
      </c>
      <c r="O20" s="31"/>
      <c r="P20" s="31">
        <f>SUM(P18:P19)</f>
        <v>8</v>
      </c>
      <c r="Q20" s="31"/>
      <c r="R20" s="31">
        <f>SUM(N20:P20)</f>
        <v>-96991263</v>
      </c>
      <c r="S20" s="33"/>
      <c r="T20" s="33"/>
      <c r="U20" s="33"/>
      <c r="V20" s="33"/>
      <c r="W20" s="33"/>
      <c r="X20" s="33"/>
      <c r="Y20" s="33"/>
      <c r="Z20" s="33"/>
    </row>
    <row r="21" spans="1:26" ht="22.5" customHeight="1">
      <c r="A21" s="2" t="s">
        <v>219</v>
      </c>
      <c r="B21" s="11"/>
      <c r="C21" s="10"/>
      <c r="D21" s="31">
        <v>221449456</v>
      </c>
      <c r="E21" s="31"/>
      <c r="F21" s="31">
        <v>44289891</v>
      </c>
      <c r="G21" s="31"/>
      <c r="H21" s="31">
        <v>0</v>
      </c>
      <c r="I21" s="31"/>
      <c r="J21" s="31">
        <v>0</v>
      </c>
      <c r="K21" s="32"/>
      <c r="L21" s="31">
        <v>0</v>
      </c>
      <c r="M21" s="31"/>
      <c r="N21" s="31">
        <f>SUM(D21:M21)</f>
        <v>265739347</v>
      </c>
      <c r="O21" s="31"/>
      <c r="P21" s="31">
        <v>0</v>
      </c>
      <c r="Q21" s="31"/>
      <c r="R21" s="31">
        <f>SUM(N21:P21)</f>
        <v>265739347</v>
      </c>
      <c r="S21" s="33"/>
      <c r="T21" s="33"/>
      <c r="U21" s="33"/>
      <c r="V21" s="33"/>
      <c r="W21" s="33"/>
      <c r="X21" s="33"/>
      <c r="Y21" s="33"/>
      <c r="Z21" s="33"/>
    </row>
    <row r="22" spans="1:26" ht="22.5" customHeight="1">
      <c r="A22" s="2" t="s">
        <v>189</v>
      </c>
      <c r="B22" s="11"/>
      <c r="C22" s="10"/>
      <c r="D22" s="31"/>
      <c r="E22" s="31"/>
      <c r="F22" s="31"/>
      <c r="G22" s="31"/>
      <c r="H22" s="31"/>
      <c r="I22" s="31"/>
      <c r="J22" s="31"/>
      <c r="K22" s="32"/>
      <c r="L22" s="31"/>
      <c r="M22" s="31"/>
      <c r="N22" s="31"/>
      <c r="O22" s="31"/>
      <c r="P22" s="31"/>
      <c r="Q22" s="31"/>
      <c r="R22" s="31"/>
      <c r="S22" s="33"/>
      <c r="T22" s="33"/>
      <c r="U22" s="33"/>
      <c r="V22" s="33"/>
      <c r="W22" s="33"/>
      <c r="X22" s="33"/>
      <c r="Y22" s="33"/>
      <c r="Z22" s="33"/>
    </row>
    <row r="23" spans="1:26" ht="22.5" customHeight="1">
      <c r="A23" s="2" t="s">
        <v>217</v>
      </c>
      <c r="B23" s="11"/>
      <c r="C23" s="10"/>
      <c r="D23" s="31">
        <v>0</v>
      </c>
      <c r="E23" s="31"/>
      <c r="F23" s="31">
        <v>392646248</v>
      </c>
      <c r="G23" s="31"/>
      <c r="H23" s="31">
        <v>-392646248</v>
      </c>
      <c r="I23" s="31"/>
      <c r="J23" s="31">
        <v>0</v>
      </c>
      <c r="K23" s="32"/>
      <c r="L23" s="31">
        <v>0</v>
      </c>
      <c r="M23" s="31"/>
      <c r="N23" s="31">
        <f>SUM(D23:M23)</f>
        <v>0</v>
      </c>
      <c r="O23" s="31"/>
      <c r="P23" s="31">
        <v>0</v>
      </c>
      <c r="Q23" s="31"/>
      <c r="R23" s="31">
        <f>SUM(N23:P23)</f>
        <v>0</v>
      </c>
      <c r="S23" s="33"/>
      <c r="T23" s="33"/>
      <c r="U23" s="33"/>
      <c r="V23" s="33"/>
      <c r="W23" s="33"/>
      <c r="X23" s="33"/>
      <c r="Y23" s="33"/>
      <c r="Z23" s="33"/>
    </row>
    <row r="24" spans="1:26" ht="22.5" customHeight="1">
      <c r="A24" s="2" t="s">
        <v>190</v>
      </c>
      <c r="B24" s="11"/>
      <c r="C24" s="10"/>
      <c r="D24" s="31"/>
      <c r="E24" s="31"/>
      <c r="F24" s="31"/>
      <c r="G24" s="31"/>
      <c r="H24" s="31"/>
      <c r="I24" s="31"/>
      <c r="J24" s="31"/>
      <c r="K24" s="32"/>
      <c r="L24" s="31"/>
      <c r="M24" s="31"/>
      <c r="N24" s="31"/>
      <c r="O24" s="31"/>
      <c r="P24" s="31"/>
      <c r="Q24" s="31"/>
      <c r="R24" s="31"/>
      <c r="S24" s="33"/>
      <c r="T24" s="33"/>
      <c r="U24" s="33"/>
      <c r="V24" s="33"/>
      <c r="W24" s="33"/>
      <c r="X24" s="33"/>
      <c r="Y24" s="33"/>
      <c r="Z24" s="33"/>
    </row>
    <row r="25" spans="1:26" ht="22.5" customHeight="1">
      <c r="A25" s="2" t="s">
        <v>218</v>
      </c>
      <c r="B25" s="11"/>
      <c r="C25" s="10"/>
      <c r="D25" s="31">
        <v>32346</v>
      </c>
      <c r="E25" s="31"/>
      <c r="F25" s="31">
        <v>155130</v>
      </c>
      <c r="G25" s="31"/>
      <c r="H25" s="31">
        <v>-104132</v>
      </c>
      <c r="I25" s="31"/>
      <c r="J25" s="31">
        <v>0</v>
      </c>
      <c r="K25" s="32"/>
      <c r="L25" s="31">
        <v>0</v>
      </c>
      <c r="M25" s="31"/>
      <c r="N25" s="31">
        <f>SUM(D25:M25)</f>
        <v>83344</v>
      </c>
      <c r="O25" s="31"/>
      <c r="P25" s="31">
        <v>0</v>
      </c>
      <c r="Q25" s="31"/>
      <c r="R25" s="31">
        <f>SUM(N25:P25)</f>
        <v>83344</v>
      </c>
      <c r="S25" s="33"/>
      <c r="T25" s="33"/>
      <c r="U25" s="33"/>
      <c r="V25" s="33"/>
      <c r="W25" s="33"/>
      <c r="X25" s="33"/>
      <c r="Y25" s="33"/>
      <c r="Z25" s="33"/>
    </row>
    <row r="26" spans="1:25" ht="22.5" customHeight="1">
      <c r="A26" s="2" t="s">
        <v>227</v>
      </c>
      <c r="B26" s="9"/>
      <c r="C26" s="9"/>
      <c r="D26" s="31">
        <v>0</v>
      </c>
      <c r="E26" s="31"/>
      <c r="F26" s="31">
        <v>0</v>
      </c>
      <c r="G26" s="31"/>
      <c r="H26" s="31">
        <v>0</v>
      </c>
      <c r="I26" s="31"/>
      <c r="J26" s="31">
        <v>0</v>
      </c>
      <c r="K26" s="32"/>
      <c r="L26" s="31"/>
      <c r="M26" s="31"/>
      <c r="N26" s="31">
        <f>SUM(D26:M26)</f>
        <v>0</v>
      </c>
      <c r="O26" s="31"/>
      <c r="P26" s="31">
        <v>-30</v>
      </c>
      <c r="Q26" s="31"/>
      <c r="R26" s="31">
        <f>SUM(N26:P26)</f>
        <v>-30</v>
      </c>
      <c r="S26" s="33"/>
      <c r="T26" s="33"/>
      <c r="U26" s="33"/>
      <c r="V26" s="33"/>
      <c r="W26" s="33"/>
      <c r="X26" s="33"/>
      <c r="Y26" s="33"/>
    </row>
    <row r="27" spans="1:26" ht="22.5" customHeight="1" thickBot="1">
      <c r="A27" s="9" t="s">
        <v>182</v>
      </c>
      <c r="B27" s="9"/>
      <c r="C27" s="9"/>
      <c r="D27" s="34">
        <f>SUM(D17:D26)-D20</f>
        <v>442931258</v>
      </c>
      <c r="E27" s="31"/>
      <c r="F27" s="34">
        <f>SUM(F17:F26)-F20</f>
        <v>519409060</v>
      </c>
      <c r="G27" s="31"/>
      <c r="H27" s="34">
        <f>SUM(H17:H26)-H20</f>
        <v>0</v>
      </c>
      <c r="I27" s="31"/>
      <c r="J27" s="34">
        <f>SUM(J17:J26)-J20</f>
        <v>30000000</v>
      </c>
      <c r="K27" s="32"/>
      <c r="L27" s="34">
        <f>SUM(L17:L26)-L20</f>
        <v>116088839</v>
      </c>
      <c r="M27" s="31"/>
      <c r="N27" s="34">
        <f>SUM(N17:N26)-N20</f>
        <v>1108429157</v>
      </c>
      <c r="O27" s="31"/>
      <c r="P27" s="34">
        <f>SUM(P17:P26)-P20</f>
        <v>122</v>
      </c>
      <c r="Q27" s="31"/>
      <c r="R27" s="34">
        <f>SUM(R17:R26)-R20</f>
        <v>1108429279</v>
      </c>
      <c r="S27" s="33"/>
      <c r="T27" s="33"/>
      <c r="U27" s="33"/>
      <c r="V27" s="33"/>
      <c r="W27" s="33"/>
      <c r="X27" s="33"/>
      <c r="Y27" s="33"/>
      <c r="Z27" s="33"/>
    </row>
    <row r="28" spans="1:26" ht="22.5" customHeight="1" thickTop="1">
      <c r="A28" s="9"/>
      <c r="B28" s="9"/>
      <c r="C28" s="9"/>
      <c r="D28" s="31"/>
      <c r="E28" s="31"/>
      <c r="F28" s="31"/>
      <c r="G28" s="31"/>
      <c r="H28" s="31"/>
      <c r="I28" s="31"/>
      <c r="J28" s="31"/>
      <c r="K28" s="32"/>
      <c r="L28" s="31"/>
      <c r="M28" s="31"/>
      <c r="N28" s="31"/>
      <c r="O28" s="31"/>
      <c r="P28" s="31"/>
      <c r="Q28" s="31"/>
      <c r="R28" s="31"/>
      <c r="S28" s="33"/>
      <c r="T28" s="33"/>
      <c r="U28" s="33"/>
      <c r="V28" s="33"/>
      <c r="W28" s="33"/>
      <c r="X28" s="33"/>
      <c r="Y28" s="33"/>
      <c r="Z28" s="33"/>
    </row>
    <row r="29" spans="1:19" ht="22.5" customHeight="1">
      <c r="A29" s="2" t="s">
        <v>24</v>
      </c>
      <c r="J29" s="25"/>
      <c r="L29" s="36"/>
      <c r="N29" s="36"/>
      <c r="P29" s="36"/>
      <c r="R29" s="36"/>
      <c r="S29" s="25"/>
    </row>
  </sheetData>
  <sheetProtection/>
  <mergeCells count="3">
    <mergeCell ref="D5:R5"/>
    <mergeCell ref="J7:L7"/>
    <mergeCell ref="D6:N6"/>
  </mergeCells>
  <printOptions/>
  <pageMargins left="0.5905511811023623" right="0.5905511811023623" top="0.9055118110236221" bottom="0" header="0.1968503937007874" footer="0.1968503937007874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showGridLines="0" view="pageBreakPreview" zoomScale="85" zoomScaleSheetLayoutView="85" zoomScalePageLayoutView="0" workbookViewId="0" topLeftCell="A1">
      <selection activeCell="A25" sqref="A25"/>
    </sheetView>
  </sheetViews>
  <sheetFormatPr defaultColWidth="9.140625" defaultRowHeight="22.5" customHeight="1"/>
  <cols>
    <col min="1" max="1" width="67.7109375" style="2" customWidth="1"/>
    <col min="2" max="2" width="5.57421875" style="2" customWidth="1"/>
    <col min="3" max="3" width="1.28515625" style="2" customWidth="1"/>
    <col min="4" max="4" width="18.421875" style="36" customWidth="1"/>
    <col min="5" max="5" width="0.9921875" style="25" customWidth="1"/>
    <col min="6" max="6" width="18.421875" style="36" customWidth="1"/>
    <col min="7" max="7" width="0.9921875" style="36" customWidth="1"/>
    <col min="8" max="8" width="18.421875" style="36" customWidth="1"/>
    <col min="9" max="9" width="0.9921875" style="25" customWidth="1"/>
    <col min="10" max="10" width="18.421875" style="36" customWidth="1"/>
    <col min="11" max="11" width="0.9921875" style="25" customWidth="1"/>
    <col min="12" max="12" width="18.421875" style="25" customWidth="1"/>
    <col min="13" max="13" width="0.9921875" style="25" customWidth="1"/>
    <col min="14" max="14" width="18.421875" style="2" customWidth="1"/>
    <col min="15" max="15" width="9.140625" style="2" customWidth="1"/>
    <col min="16" max="21" width="10.8515625" style="2" customWidth="1"/>
    <col min="22" max="16384" width="9.140625" style="2" customWidth="1"/>
  </cols>
  <sheetData>
    <row r="1" spans="1:13" ht="22.5" customHeight="1">
      <c r="A1" s="12" t="s">
        <v>109</v>
      </c>
      <c r="B1" s="12"/>
      <c r="C1" s="12"/>
      <c r="D1" s="17"/>
      <c r="E1" s="18"/>
      <c r="F1" s="17"/>
      <c r="G1" s="17"/>
      <c r="H1" s="17"/>
      <c r="I1" s="18"/>
      <c r="J1" s="17"/>
      <c r="K1" s="18"/>
      <c r="L1" s="18"/>
      <c r="M1" s="18"/>
    </row>
    <row r="2" spans="1:15" ht="22.5" customHeight="1">
      <c r="A2" s="12" t="s">
        <v>168</v>
      </c>
      <c r="B2" s="12"/>
      <c r="C2" s="12"/>
      <c r="D2" s="12"/>
      <c r="E2" s="12"/>
      <c r="F2" s="12"/>
      <c r="G2" s="12"/>
      <c r="H2" s="12"/>
      <c r="I2" s="12"/>
      <c r="J2" s="12"/>
      <c r="K2" s="19"/>
      <c r="L2" s="12"/>
      <c r="M2" s="19"/>
      <c r="O2" s="20"/>
    </row>
    <row r="3" spans="1:15" ht="22.5" customHeight="1">
      <c r="A3" s="21" t="s">
        <v>180</v>
      </c>
      <c r="B3" s="21"/>
      <c r="C3" s="21"/>
      <c r="D3" s="21"/>
      <c r="E3" s="21"/>
      <c r="F3" s="21"/>
      <c r="G3" s="21"/>
      <c r="H3" s="21"/>
      <c r="I3" s="21"/>
      <c r="J3" s="21"/>
      <c r="K3" s="22"/>
      <c r="L3" s="21"/>
      <c r="M3" s="22"/>
      <c r="O3" s="20"/>
    </row>
    <row r="4" spans="1:15" ht="22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77" t="s">
        <v>31</v>
      </c>
      <c r="O4" s="23"/>
    </row>
    <row r="5" spans="1:15" ht="22.5" customHeight="1">
      <c r="A5" s="23"/>
      <c r="B5" s="23"/>
      <c r="C5" s="23"/>
      <c r="D5" s="160" t="s">
        <v>97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23"/>
    </row>
    <row r="6" spans="4:15" ht="22.5" customHeight="1">
      <c r="D6" s="2"/>
      <c r="F6" s="2"/>
      <c r="G6" s="2"/>
      <c r="H6" s="58"/>
      <c r="J6" s="161" t="s">
        <v>22</v>
      </c>
      <c r="K6" s="161"/>
      <c r="L6" s="161"/>
      <c r="M6" s="27"/>
      <c r="N6" s="28"/>
      <c r="O6" s="25"/>
    </row>
    <row r="7" spans="4:15" ht="22.5" customHeight="1">
      <c r="D7" s="28" t="s">
        <v>94</v>
      </c>
      <c r="F7" s="27" t="s">
        <v>65</v>
      </c>
      <c r="G7" s="27"/>
      <c r="H7" s="27" t="s">
        <v>95</v>
      </c>
      <c r="J7" s="28" t="s">
        <v>40</v>
      </c>
      <c r="K7" s="27"/>
      <c r="L7" s="28"/>
      <c r="M7" s="27"/>
      <c r="O7" s="25"/>
    </row>
    <row r="8" spans="2:15" ht="22.5" customHeight="1">
      <c r="B8" s="29"/>
      <c r="D8" s="26" t="s">
        <v>169</v>
      </c>
      <c r="F8" s="26" t="s">
        <v>64</v>
      </c>
      <c r="G8" s="27"/>
      <c r="H8" s="26" t="s">
        <v>90</v>
      </c>
      <c r="J8" s="26" t="s">
        <v>41</v>
      </c>
      <c r="K8" s="27"/>
      <c r="L8" s="26" t="s">
        <v>35</v>
      </c>
      <c r="M8" s="30"/>
      <c r="N8" s="26" t="s">
        <v>11</v>
      </c>
      <c r="O8" s="25"/>
    </row>
    <row r="9" spans="1:25" ht="22.5" customHeight="1">
      <c r="A9" s="9" t="s">
        <v>183</v>
      </c>
      <c r="B9" s="9"/>
      <c r="C9" s="9">
        <v>221449</v>
      </c>
      <c r="D9" s="31">
        <v>221449456</v>
      </c>
      <c r="E9" s="31"/>
      <c r="F9" s="31">
        <v>82317791</v>
      </c>
      <c r="G9" s="31"/>
      <c r="H9" s="31">
        <v>392750380</v>
      </c>
      <c r="I9" s="31"/>
      <c r="J9" s="31">
        <v>30000000</v>
      </c>
      <c r="K9" s="32"/>
      <c r="L9" s="31">
        <v>306837283</v>
      </c>
      <c r="M9" s="31"/>
      <c r="N9" s="31">
        <f>SUM(D9:L9)</f>
        <v>1033354910</v>
      </c>
      <c r="O9" s="31"/>
      <c r="P9" s="31"/>
      <c r="Q9" s="31"/>
      <c r="R9" s="31"/>
      <c r="S9" s="33"/>
      <c r="T9" s="33"/>
      <c r="U9" s="33"/>
      <c r="V9" s="33"/>
      <c r="W9" s="33"/>
      <c r="X9" s="33"/>
      <c r="Y9" s="33"/>
    </row>
    <row r="10" spans="1:15" ht="22.5" customHeight="1">
      <c r="A10" s="2" t="s">
        <v>167</v>
      </c>
      <c r="B10" s="9"/>
      <c r="C10" s="9"/>
      <c r="D10" s="37">
        <v>0</v>
      </c>
      <c r="E10" s="31"/>
      <c r="F10" s="37">
        <v>0</v>
      </c>
      <c r="G10" s="31"/>
      <c r="H10" s="37">
        <v>0</v>
      </c>
      <c r="I10" s="31"/>
      <c r="J10" s="37">
        <v>0</v>
      </c>
      <c r="K10" s="32"/>
      <c r="L10" s="37">
        <f>pl!O22</f>
        <v>-81101659</v>
      </c>
      <c r="M10" s="31"/>
      <c r="N10" s="37">
        <f>SUM(D10:L10)</f>
        <v>-81101659</v>
      </c>
      <c r="O10" s="31"/>
    </row>
    <row r="11" spans="1:15" ht="22.5" customHeight="1">
      <c r="A11" s="2" t="s">
        <v>124</v>
      </c>
      <c r="B11" s="9"/>
      <c r="C11" s="9"/>
      <c r="D11" s="38">
        <v>0</v>
      </c>
      <c r="E11" s="31"/>
      <c r="F11" s="38">
        <v>0</v>
      </c>
      <c r="G11" s="31"/>
      <c r="H11" s="38">
        <v>0</v>
      </c>
      <c r="I11" s="31"/>
      <c r="J11" s="38">
        <v>0</v>
      </c>
      <c r="K11" s="32"/>
      <c r="L11" s="38">
        <v>0</v>
      </c>
      <c r="M11" s="31"/>
      <c r="N11" s="38">
        <f>SUM(D11:L11)</f>
        <v>0</v>
      </c>
      <c r="O11" s="31"/>
    </row>
    <row r="12" spans="1:15" ht="22.5" customHeight="1">
      <c r="A12" s="2" t="s">
        <v>67</v>
      </c>
      <c r="B12" s="11"/>
      <c r="C12" s="10"/>
      <c r="D12" s="31">
        <f>SUM(D10:D11)</f>
        <v>0</v>
      </c>
      <c r="E12" s="31"/>
      <c r="F12" s="31">
        <f>SUM(F10:F11)</f>
        <v>0</v>
      </c>
      <c r="G12" s="31">
        <f>SUM(G10:G11)</f>
        <v>0</v>
      </c>
      <c r="H12" s="31">
        <f>SUM(H10:H11)</f>
        <v>0</v>
      </c>
      <c r="I12" s="31">
        <f>SUM(I10:I11)</f>
        <v>0</v>
      </c>
      <c r="J12" s="31">
        <f>SUM(J10:J11)</f>
        <v>0</v>
      </c>
      <c r="K12" s="32"/>
      <c r="L12" s="31">
        <f>SUM(L10:L11)</f>
        <v>-81101659</v>
      </c>
      <c r="M12" s="31"/>
      <c r="N12" s="31">
        <f>SUM(N10:N11)</f>
        <v>-81101659</v>
      </c>
      <c r="O12" s="33"/>
    </row>
    <row r="13" spans="1:15" ht="23.25" customHeight="1">
      <c r="A13" s="2" t="s">
        <v>216</v>
      </c>
      <c r="B13" s="9"/>
      <c r="C13" s="9"/>
      <c r="D13" s="31">
        <v>0</v>
      </c>
      <c r="E13" s="31"/>
      <c r="F13" s="31">
        <v>0</v>
      </c>
      <c r="G13" s="31"/>
      <c r="H13" s="31">
        <v>0</v>
      </c>
      <c r="I13" s="31"/>
      <c r="J13" s="31">
        <v>0</v>
      </c>
      <c r="K13" s="32"/>
      <c r="L13" s="31">
        <v>-39860902</v>
      </c>
      <c r="M13" s="31"/>
      <c r="N13" s="31">
        <f>SUM(D13:L13)</f>
        <v>-39860902</v>
      </c>
      <c r="O13" s="33"/>
    </row>
    <row r="14" spans="1:15" ht="23.25" customHeight="1" thickBot="1">
      <c r="A14" s="9" t="s">
        <v>158</v>
      </c>
      <c r="B14" s="9"/>
      <c r="C14" s="9"/>
      <c r="D14" s="34">
        <f>SUM(D12:D13,D9)</f>
        <v>221449456</v>
      </c>
      <c r="E14" s="84"/>
      <c r="F14" s="34">
        <f>SUM(F12:F13,F9)</f>
        <v>82317791</v>
      </c>
      <c r="G14" s="84" t="e">
        <f>SUM(#REF!,G12)</f>
        <v>#REF!</v>
      </c>
      <c r="H14" s="34">
        <f>SUM(H12:H13,H9)</f>
        <v>392750380</v>
      </c>
      <c r="I14" s="84" t="e">
        <f>SUM(#REF!,I12)</f>
        <v>#REF!</v>
      </c>
      <c r="J14" s="34">
        <f>SUM(J12:J13,J9)</f>
        <v>30000000</v>
      </c>
      <c r="K14" s="85"/>
      <c r="L14" s="34">
        <f>SUM(L12:L13,L9)</f>
        <v>185874722</v>
      </c>
      <c r="M14" s="84"/>
      <c r="N14" s="34">
        <f>SUM(N12:N13,N9)</f>
        <v>912392349</v>
      </c>
      <c r="O14" s="33"/>
    </row>
    <row r="15" spans="1:15" ht="23.25" customHeight="1" thickTop="1">
      <c r="A15" s="9"/>
      <c r="B15" s="9"/>
      <c r="C15" s="9"/>
      <c r="D15" s="31"/>
      <c r="E15" s="31"/>
      <c r="F15" s="31"/>
      <c r="G15" s="31"/>
      <c r="H15" s="31"/>
      <c r="I15" s="31"/>
      <c r="J15" s="31"/>
      <c r="K15" s="32"/>
      <c r="L15" s="31"/>
      <c r="M15" s="31"/>
      <c r="N15" s="31"/>
      <c r="O15" s="33"/>
    </row>
    <row r="16" spans="1:25" ht="23.25" customHeight="1">
      <c r="A16" s="9" t="s">
        <v>181</v>
      </c>
      <c r="B16" s="9"/>
      <c r="C16" s="9">
        <v>221449</v>
      </c>
      <c r="D16" s="31">
        <f>D14</f>
        <v>221449456</v>
      </c>
      <c r="E16" s="31"/>
      <c r="F16" s="31">
        <f>F14</f>
        <v>82317791</v>
      </c>
      <c r="G16" s="31"/>
      <c r="H16" s="31">
        <f>H14</f>
        <v>392750380</v>
      </c>
      <c r="I16" s="31"/>
      <c r="J16" s="31">
        <f>J14</f>
        <v>30000000</v>
      </c>
      <c r="K16" s="32"/>
      <c r="L16" s="31">
        <f>L14</f>
        <v>185874722</v>
      </c>
      <c r="M16" s="31"/>
      <c r="N16" s="31">
        <f>N14</f>
        <v>912392349</v>
      </c>
      <c r="O16" s="31"/>
      <c r="P16" s="31"/>
      <c r="Q16" s="31"/>
      <c r="R16" s="31"/>
      <c r="S16" s="33"/>
      <c r="T16" s="33"/>
      <c r="U16" s="33"/>
      <c r="V16" s="33"/>
      <c r="W16" s="33"/>
      <c r="X16" s="33"/>
      <c r="Y16" s="33"/>
    </row>
    <row r="17" spans="1:21" ht="23.25" customHeight="1">
      <c r="A17" s="2" t="s">
        <v>167</v>
      </c>
      <c r="B17" s="9"/>
      <c r="C17" s="9"/>
      <c r="D17" s="37">
        <v>0</v>
      </c>
      <c r="E17" s="31"/>
      <c r="F17" s="37">
        <v>0</v>
      </c>
      <c r="G17" s="31"/>
      <c r="H17" s="37">
        <v>0</v>
      </c>
      <c r="I17" s="31"/>
      <c r="J17" s="37">
        <v>0</v>
      </c>
      <c r="K17" s="32"/>
      <c r="L17" s="37">
        <f>pl!M22</f>
        <v>-89902953</v>
      </c>
      <c r="M17" s="31"/>
      <c r="N17" s="37">
        <f>SUM(D17:L17)</f>
        <v>-89902953</v>
      </c>
      <c r="O17" s="33"/>
      <c r="P17" s="33"/>
      <c r="Q17" s="33"/>
      <c r="R17" s="33"/>
      <c r="S17" s="33"/>
      <c r="T17" s="33"/>
      <c r="U17" s="33"/>
    </row>
    <row r="18" spans="1:22" ht="23.25" customHeight="1">
      <c r="A18" s="2" t="s">
        <v>124</v>
      </c>
      <c r="B18" s="9"/>
      <c r="C18" s="9"/>
      <c r="D18" s="38">
        <v>0</v>
      </c>
      <c r="E18" s="31"/>
      <c r="F18" s="38">
        <v>0</v>
      </c>
      <c r="G18" s="31"/>
      <c r="H18" s="38">
        <v>0</v>
      </c>
      <c r="I18" s="31"/>
      <c r="J18" s="38">
        <v>0</v>
      </c>
      <c r="K18" s="32"/>
      <c r="L18" s="38">
        <f>pl!M28</f>
        <v>2877331</v>
      </c>
      <c r="M18" s="31"/>
      <c r="N18" s="38">
        <f>SUM(D18:L18)</f>
        <v>2877331</v>
      </c>
      <c r="O18" s="33"/>
      <c r="P18" s="33"/>
      <c r="Q18" s="33"/>
      <c r="R18" s="33"/>
      <c r="S18" s="33"/>
      <c r="T18" s="33"/>
      <c r="U18" s="33"/>
      <c r="V18" s="33"/>
    </row>
    <row r="19" spans="1:22" ht="22.5" customHeight="1">
      <c r="A19" s="2" t="s">
        <v>67</v>
      </c>
      <c r="B19" s="11"/>
      <c r="C19" s="10"/>
      <c r="D19" s="31">
        <f>SUM(D17:D18)</f>
        <v>0</v>
      </c>
      <c r="E19" s="31"/>
      <c r="F19" s="31">
        <f>SUM(H17:H18)</f>
        <v>0</v>
      </c>
      <c r="G19" s="31"/>
      <c r="H19" s="31">
        <f>SUM(J17:J18)</f>
        <v>0</v>
      </c>
      <c r="I19" s="31"/>
      <c r="J19" s="31">
        <f>SUM(J17:J18)</f>
        <v>0</v>
      </c>
      <c r="K19" s="32"/>
      <c r="L19" s="31">
        <f>SUM(L17:L18)</f>
        <v>-87025622</v>
      </c>
      <c r="M19" s="31"/>
      <c r="N19" s="31">
        <f>SUM(N17:N18)</f>
        <v>-87025622</v>
      </c>
      <c r="O19" s="33"/>
      <c r="P19" s="33"/>
      <c r="Q19" s="33"/>
      <c r="R19" s="33"/>
      <c r="S19" s="33"/>
      <c r="T19" s="33"/>
      <c r="U19" s="33"/>
      <c r="V19" s="33"/>
    </row>
    <row r="20" spans="1:22" ht="23.25" customHeight="1">
      <c r="A20" s="2" t="s">
        <v>219</v>
      </c>
      <c r="B20" s="9"/>
      <c r="C20" s="9"/>
      <c r="D20" s="31">
        <v>221449456</v>
      </c>
      <c r="E20" s="31"/>
      <c r="F20" s="31">
        <v>44289891</v>
      </c>
      <c r="G20" s="31"/>
      <c r="H20" s="31">
        <v>0</v>
      </c>
      <c r="I20" s="31"/>
      <c r="J20" s="31">
        <v>0</v>
      </c>
      <c r="K20" s="32"/>
      <c r="L20" s="31">
        <v>0</v>
      </c>
      <c r="M20" s="31"/>
      <c r="N20" s="31">
        <f>SUM(D20:L20)</f>
        <v>265739347</v>
      </c>
      <c r="O20" s="33"/>
      <c r="P20" s="33"/>
      <c r="Q20" s="33"/>
      <c r="R20" s="33"/>
      <c r="S20" s="33"/>
      <c r="T20" s="33"/>
      <c r="U20" s="33"/>
      <c r="V20" s="33"/>
    </row>
    <row r="21" spans="1:22" ht="23.25" customHeight="1">
      <c r="A21" s="2" t="s">
        <v>189</v>
      </c>
      <c r="B21" s="9"/>
      <c r="C21" s="9"/>
      <c r="D21" s="31"/>
      <c r="E21" s="31"/>
      <c r="F21" s="31"/>
      <c r="G21" s="31"/>
      <c r="H21" s="31"/>
      <c r="I21" s="31"/>
      <c r="J21" s="31"/>
      <c r="K21" s="32"/>
      <c r="L21" s="31"/>
      <c r="M21" s="31"/>
      <c r="N21" s="31"/>
      <c r="O21" s="33"/>
      <c r="P21" s="33"/>
      <c r="Q21" s="33"/>
      <c r="R21" s="33"/>
      <c r="S21" s="33"/>
      <c r="T21" s="33"/>
      <c r="U21" s="33"/>
      <c r="V21" s="33"/>
    </row>
    <row r="22" spans="1:22" ht="23.25" customHeight="1">
      <c r="A22" s="2" t="s">
        <v>217</v>
      </c>
      <c r="B22" s="9"/>
      <c r="C22" s="9"/>
      <c r="D22" s="31">
        <v>0</v>
      </c>
      <c r="E22" s="31"/>
      <c r="F22" s="31">
        <v>392646248</v>
      </c>
      <c r="G22" s="31"/>
      <c r="H22" s="31">
        <v>-392646248</v>
      </c>
      <c r="I22" s="31"/>
      <c r="J22" s="31">
        <v>0</v>
      </c>
      <c r="K22" s="32"/>
      <c r="L22" s="31">
        <v>0</v>
      </c>
      <c r="M22" s="31"/>
      <c r="N22" s="31">
        <f>SUM(D22:L22)</f>
        <v>0</v>
      </c>
      <c r="O22" s="33"/>
      <c r="P22" s="33"/>
      <c r="Q22" s="33"/>
      <c r="R22" s="33"/>
      <c r="S22" s="33"/>
      <c r="T22" s="33"/>
      <c r="U22" s="33"/>
      <c r="V22" s="33"/>
    </row>
    <row r="23" spans="1:22" ht="23.25" customHeight="1">
      <c r="A23" s="2" t="s">
        <v>190</v>
      </c>
      <c r="B23" s="9"/>
      <c r="C23" s="9"/>
      <c r="D23" s="31"/>
      <c r="E23" s="31"/>
      <c r="F23" s="31"/>
      <c r="G23" s="31"/>
      <c r="H23" s="31"/>
      <c r="I23" s="31"/>
      <c r="J23" s="31"/>
      <c r="K23" s="32"/>
      <c r="L23" s="31"/>
      <c r="M23" s="31"/>
      <c r="N23" s="31"/>
      <c r="O23" s="33"/>
      <c r="P23" s="33"/>
      <c r="Q23" s="33"/>
      <c r="R23" s="33"/>
      <c r="S23" s="33"/>
      <c r="T23" s="33"/>
      <c r="U23" s="33"/>
      <c r="V23" s="33"/>
    </row>
    <row r="24" spans="1:22" ht="23.25" customHeight="1">
      <c r="A24" s="2" t="s">
        <v>218</v>
      </c>
      <c r="B24" s="9"/>
      <c r="C24" s="9"/>
      <c r="D24" s="31">
        <v>32346</v>
      </c>
      <c r="E24" s="31"/>
      <c r="F24" s="31">
        <v>155130</v>
      </c>
      <c r="G24" s="31"/>
      <c r="H24" s="31">
        <v>-104132</v>
      </c>
      <c r="I24" s="31"/>
      <c r="J24" s="31">
        <v>0</v>
      </c>
      <c r="K24" s="32"/>
      <c r="L24" s="31">
        <v>0</v>
      </c>
      <c r="M24" s="31"/>
      <c r="N24" s="31">
        <f>SUM(D24:L24)</f>
        <v>83344</v>
      </c>
      <c r="O24" s="33"/>
      <c r="P24" s="33"/>
      <c r="Q24" s="33"/>
      <c r="R24" s="33"/>
      <c r="S24" s="33"/>
      <c r="T24" s="33"/>
      <c r="U24" s="33"/>
      <c r="V24" s="33"/>
    </row>
    <row r="25" spans="1:22" ht="22.5" customHeight="1" thickBot="1">
      <c r="A25" s="9" t="s">
        <v>182</v>
      </c>
      <c r="B25" s="9"/>
      <c r="C25" s="9"/>
      <c r="D25" s="34">
        <f>SUM(D16,D19:D24)</f>
        <v>442931258</v>
      </c>
      <c r="E25" s="31"/>
      <c r="F25" s="34">
        <f>SUM(F16,F19:F24)</f>
        <v>519409060</v>
      </c>
      <c r="G25" s="31"/>
      <c r="H25" s="34">
        <f>SUM(H16,H19:H24)</f>
        <v>0</v>
      </c>
      <c r="I25" s="31"/>
      <c r="J25" s="34">
        <f>SUM(J16,J19:J24)</f>
        <v>30000000</v>
      </c>
      <c r="K25" s="32"/>
      <c r="L25" s="34">
        <f>SUM(L16,L19:L24)</f>
        <v>98849100</v>
      </c>
      <c r="M25" s="31"/>
      <c r="N25" s="34">
        <f>SUM(N16,N19:N24)</f>
        <v>1091189418</v>
      </c>
      <c r="O25" s="33"/>
      <c r="P25" s="33"/>
      <c r="Q25" s="33"/>
      <c r="R25" s="33"/>
      <c r="S25" s="33"/>
      <c r="T25" s="33"/>
      <c r="U25" s="33"/>
      <c r="V25" s="33"/>
    </row>
    <row r="26" spans="1:15" ht="15" customHeight="1" thickTop="1">
      <c r="A26" s="9"/>
      <c r="B26" s="9"/>
      <c r="C26" s="9"/>
      <c r="D26" s="32"/>
      <c r="E26" s="32"/>
      <c r="F26" s="32"/>
      <c r="G26" s="32"/>
      <c r="H26" s="32"/>
      <c r="I26" s="32"/>
      <c r="J26" s="32"/>
      <c r="K26" s="32"/>
      <c r="L26" s="40"/>
      <c r="M26" s="32"/>
      <c r="N26" s="32"/>
      <c r="O26" s="35"/>
    </row>
    <row r="27" spans="1:15" ht="22.5" customHeight="1">
      <c r="A27" s="2" t="s">
        <v>24</v>
      </c>
      <c r="J27" s="25"/>
      <c r="L27" s="36"/>
      <c r="N27" s="36"/>
      <c r="O27" s="25"/>
    </row>
  </sheetData>
  <sheetProtection/>
  <mergeCells count="2">
    <mergeCell ref="J6:L6"/>
    <mergeCell ref="D5:N5"/>
  </mergeCells>
  <printOptions horizontalCentered="1"/>
  <pageMargins left="0.5905511811023623" right="0.5905511811023623" top="0.9055118110236221" bottom="0.3937007874015748" header="0.1968503937007874" footer="0.1968503937007874"/>
  <pageSetup firstPageNumber="2" useFirstPageNumber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showGridLines="0" view="pageBreakPreview" zoomScale="85" zoomScaleSheetLayoutView="85" zoomScalePageLayoutView="0" workbookViewId="0" topLeftCell="A1">
      <selection activeCell="D16" sqref="D16"/>
    </sheetView>
  </sheetViews>
  <sheetFormatPr defaultColWidth="9.140625" defaultRowHeight="21.75" customHeight="1"/>
  <cols>
    <col min="1" max="3" width="1.7109375" style="112" customWidth="1"/>
    <col min="4" max="4" width="25.7109375" style="112" customWidth="1"/>
    <col min="5" max="5" width="10.7109375" style="112" customWidth="1"/>
    <col min="6" max="6" width="12.140625" style="112" customWidth="1"/>
    <col min="7" max="7" width="9.57421875" style="117" customWidth="1"/>
    <col min="8" max="8" width="1.28515625" style="117" customWidth="1"/>
    <col min="9" max="9" width="16.28125" style="117" customWidth="1"/>
    <col min="10" max="10" width="1.28515625" style="117" customWidth="1"/>
    <col min="11" max="11" width="16.28125" style="117" customWidth="1"/>
    <col min="12" max="12" width="1.28515625" style="150" customWidth="1"/>
    <col min="13" max="13" width="16.28125" style="149" customWidth="1"/>
    <col min="14" max="14" width="1.28515625" style="150" customWidth="1"/>
    <col min="15" max="15" width="17.57421875" style="149" customWidth="1"/>
    <col min="16" max="16" width="1.1484375" style="112" customWidth="1"/>
    <col min="17" max="17" width="16.140625" style="112" bestFit="1" customWidth="1"/>
    <col min="18" max="19" width="14.8515625" style="112" bestFit="1" customWidth="1"/>
    <col min="20" max="16384" width="9.140625" style="112" customWidth="1"/>
  </cols>
  <sheetData>
    <row r="1" spans="1:15" ht="21.75" customHeight="1">
      <c r="A1" s="106" t="s">
        <v>109</v>
      </c>
      <c r="B1" s="107"/>
      <c r="C1" s="107"/>
      <c r="D1" s="107"/>
      <c r="E1" s="107"/>
      <c r="F1" s="108"/>
      <c r="G1" s="109"/>
      <c r="H1" s="109"/>
      <c r="I1" s="109"/>
      <c r="J1" s="109"/>
      <c r="K1" s="109"/>
      <c r="L1" s="110"/>
      <c r="M1" s="110"/>
      <c r="N1" s="111"/>
      <c r="O1" s="110"/>
    </row>
    <row r="2" spans="1:15" ht="21.75" customHeight="1">
      <c r="A2" s="107" t="s">
        <v>48</v>
      </c>
      <c r="B2" s="107"/>
      <c r="C2" s="107"/>
      <c r="D2" s="107"/>
      <c r="E2" s="107"/>
      <c r="F2" s="108"/>
      <c r="G2" s="109"/>
      <c r="H2" s="109"/>
      <c r="I2" s="109"/>
      <c r="J2" s="109"/>
      <c r="K2" s="109"/>
      <c r="L2" s="110"/>
      <c r="M2" s="110"/>
      <c r="N2" s="111"/>
      <c r="O2" s="110"/>
    </row>
    <row r="3" spans="1:15" ht="21.75" customHeight="1">
      <c r="A3" s="113" t="s">
        <v>180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116"/>
      <c r="O3" s="115"/>
    </row>
    <row r="4" spans="2:15" ht="21.75" customHeight="1">
      <c r="B4" s="114"/>
      <c r="C4" s="114"/>
      <c r="D4" s="114"/>
      <c r="E4" s="114"/>
      <c r="F4" s="114"/>
      <c r="L4" s="114"/>
      <c r="M4" s="118"/>
      <c r="N4" s="114"/>
      <c r="O4" s="118" t="s">
        <v>31</v>
      </c>
    </row>
    <row r="5" spans="2:15" ht="21.75" customHeight="1">
      <c r="B5" s="114"/>
      <c r="C5" s="114"/>
      <c r="D5" s="114"/>
      <c r="E5" s="114"/>
      <c r="F5" s="114"/>
      <c r="I5" s="163" t="s">
        <v>96</v>
      </c>
      <c r="J5" s="163"/>
      <c r="K5" s="163"/>
      <c r="L5" s="114"/>
      <c r="M5" s="164" t="s">
        <v>97</v>
      </c>
      <c r="N5" s="164"/>
      <c r="O5" s="164"/>
    </row>
    <row r="6" spans="2:15" ht="21.75" customHeight="1">
      <c r="B6" s="114"/>
      <c r="C6" s="114"/>
      <c r="D6" s="114"/>
      <c r="E6" s="114"/>
      <c r="F6" s="114"/>
      <c r="G6" s="119" t="s">
        <v>14</v>
      </c>
      <c r="H6" s="120"/>
      <c r="I6" s="121">
        <v>2565</v>
      </c>
      <c r="J6" s="120"/>
      <c r="K6" s="122">
        <v>2564</v>
      </c>
      <c r="L6" s="114"/>
      <c r="M6" s="122">
        <v>2565</v>
      </c>
      <c r="N6" s="123"/>
      <c r="O6" s="122">
        <v>2564</v>
      </c>
    </row>
    <row r="7" spans="1:15" ht="21.75" customHeight="1">
      <c r="A7" s="124" t="s">
        <v>49</v>
      </c>
      <c r="B7" s="124"/>
      <c r="C7" s="124"/>
      <c r="D7" s="124"/>
      <c r="E7" s="124"/>
      <c r="F7" s="124"/>
      <c r="G7" s="125"/>
      <c r="H7" s="125"/>
      <c r="I7" s="125"/>
      <c r="J7" s="125"/>
      <c r="K7" s="125"/>
      <c r="L7" s="126"/>
      <c r="M7" s="126"/>
      <c r="N7" s="127"/>
      <c r="O7" s="126"/>
    </row>
    <row r="8" spans="1:15" ht="21.75" customHeight="1">
      <c r="A8" s="91" t="s">
        <v>212</v>
      </c>
      <c r="B8" s="91"/>
      <c r="C8" s="91"/>
      <c r="D8" s="91"/>
      <c r="E8" s="91"/>
      <c r="F8" s="91"/>
      <c r="G8" s="128"/>
      <c r="H8" s="128"/>
      <c r="I8" s="129">
        <f>pl!I20</f>
        <v>-123457710</v>
      </c>
      <c r="J8" s="128"/>
      <c r="K8" s="129">
        <f>pl!K20</f>
        <v>-119228189</v>
      </c>
      <c r="L8" s="126"/>
      <c r="M8" s="129">
        <f>pl!M20</f>
        <v>-113697108</v>
      </c>
      <c r="N8" s="129"/>
      <c r="O8" s="129">
        <f>pl!O20</f>
        <v>-108722755</v>
      </c>
    </row>
    <row r="9" spans="1:15" ht="21.75" customHeight="1">
      <c r="A9" s="91" t="s">
        <v>177</v>
      </c>
      <c r="B9" s="91"/>
      <c r="C9" s="91"/>
      <c r="D9" s="91"/>
      <c r="E9" s="91"/>
      <c r="F9" s="91"/>
      <c r="G9" s="128"/>
      <c r="H9" s="128"/>
      <c r="I9" s="130"/>
      <c r="J9" s="128"/>
      <c r="K9" s="130"/>
      <c r="L9" s="126"/>
      <c r="M9" s="130"/>
      <c r="N9" s="129"/>
      <c r="O9" s="130"/>
    </row>
    <row r="10" spans="1:15" ht="21.75" customHeight="1">
      <c r="A10" s="91" t="s">
        <v>178</v>
      </c>
      <c r="B10" s="91"/>
      <c r="C10" s="91"/>
      <c r="D10" s="91"/>
      <c r="E10" s="91"/>
      <c r="F10" s="91"/>
      <c r="G10" s="128"/>
      <c r="H10" s="128"/>
      <c r="I10" s="130"/>
      <c r="J10" s="128"/>
      <c r="K10" s="130"/>
      <c r="L10" s="126"/>
      <c r="M10" s="130"/>
      <c r="N10" s="129"/>
      <c r="O10" s="130"/>
    </row>
    <row r="11" spans="1:15" ht="21.75" customHeight="1">
      <c r="A11" s="91" t="s">
        <v>50</v>
      </c>
      <c r="B11" s="91"/>
      <c r="C11" s="91"/>
      <c r="D11" s="91"/>
      <c r="E11" s="91"/>
      <c r="F11" s="91"/>
      <c r="G11" s="128"/>
      <c r="H11" s="128"/>
      <c r="I11" s="131">
        <v>10980643</v>
      </c>
      <c r="J11" s="128"/>
      <c r="K11" s="131">
        <v>11368595</v>
      </c>
      <c r="L11" s="128"/>
      <c r="M11" s="131">
        <v>8669816</v>
      </c>
      <c r="N11" s="132"/>
      <c r="O11" s="131">
        <v>9852127</v>
      </c>
    </row>
    <row r="12" spans="1:15" ht="21.75" customHeight="1">
      <c r="A12" s="91" t="s">
        <v>155</v>
      </c>
      <c r="B12" s="91"/>
      <c r="C12" s="91"/>
      <c r="D12" s="91"/>
      <c r="E12" s="91"/>
      <c r="F12" s="91"/>
      <c r="G12" s="133">
        <v>14</v>
      </c>
      <c r="H12" s="128"/>
      <c r="I12" s="131">
        <v>127045140</v>
      </c>
      <c r="J12" s="128"/>
      <c r="K12" s="131">
        <v>237474758</v>
      </c>
      <c r="L12" s="128"/>
      <c r="M12" s="131">
        <v>112414910</v>
      </c>
      <c r="N12" s="131"/>
      <c r="O12" s="131">
        <v>234969912</v>
      </c>
    </row>
    <row r="13" spans="1:15" ht="21.75" customHeight="1">
      <c r="A13" s="91" t="s">
        <v>221</v>
      </c>
      <c r="B13" s="91"/>
      <c r="C13" s="91"/>
      <c r="D13" s="91"/>
      <c r="E13" s="91"/>
      <c r="F13" s="91"/>
      <c r="G13" s="133"/>
      <c r="H13" s="128"/>
      <c r="I13" s="131">
        <v>-78480</v>
      </c>
      <c r="J13" s="128"/>
      <c r="K13" s="131">
        <v>0</v>
      </c>
      <c r="L13" s="128"/>
      <c r="M13" s="131">
        <v>-78480</v>
      </c>
      <c r="N13" s="131"/>
      <c r="O13" s="131">
        <v>0</v>
      </c>
    </row>
    <row r="14" spans="1:15" ht="21.75" customHeight="1">
      <c r="A14" s="112" t="s">
        <v>132</v>
      </c>
      <c r="B14" s="91"/>
      <c r="C14" s="91"/>
      <c r="D14" s="91"/>
      <c r="E14" s="91"/>
      <c r="F14" s="91"/>
      <c r="G14" s="133"/>
      <c r="H14" s="128"/>
      <c r="I14" s="131">
        <v>-309314</v>
      </c>
      <c r="J14" s="128"/>
      <c r="K14" s="131">
        <v>-315654</v>
      </c>
      <c r="L14" s="128"/>
      <c r="M14" s="131">
        <v>-309314</v>
      </c>
      <c r="N14" s="132"/>
      <c r="O14" s="131">
        <v>-315654</v>
      </c>
    </row>
    <row r="15" spans="1:15" ht="21.75" customHeight="1">
      <c r="A15" s="91" t="s">
        <v>224</v>
      </c>
      <c r="B15" s="91"/>
      <c r="C15" s="91"/>
      <c r="D15" s="91"/>
      <c r="E15" s="91"/>
      <c r="F15" s="91"/>
      <c r="G15" s="133"/>
      <c r="H15" s="128"/>
      <c r="I15" s="131">
        <v>12</v>
      </c>
      <c r="J15" s="128"/>
      <c r="K15" s="131">
        <v>-999</v>
      </c>
      <c r="L15" s="128"/>
      <c r="M15" s="131">
        <v>12</v>
      </c>
      <c r="N15" s="132"/>
      <c r="O15" s="131">
        <v>-999</v>
      </c>
    </row>
    <row r="16" spans="1:15" ht="21.75" customHeight="1">
      <c r="A16" s="91" t="s">
        <v>151</v>
      </c>
      <c r="B16" s="91"/>
      <c r="C16" s="91"/>
      <c r="D16" s="91"/>
      <c r="E16" s="91"/>
      <c r="F16" s="91"/>
      <c r="G16" s="128"/>
      <c r="H16" s="128"/>
      <c r="I16" s="131">
        <v>-12532931</v>
      </c>
      <c r="J16" s="128"/>
      <c r="K16" s="131">
        <v>-18405307</v>
      </c>
      <c r="L16" s="128"/>
      <c r="M16" s="131">
        <v>-12532931</v>
      </c>
      <c r="N16" s="132"/>
      <c r="O16" s="131">
        <v>-18405307</v>
      </c>
    </row>
    <row r="17" spans="1:15" ht="21.75" customHeight="1">
      <c r="A17" s="91" t="s">
        <v>51</v>
      </c>
      <c r="B17" s="91"/>
      <c r="C17" s="91"/>
      <c r="D17" s="91"/>
      <c r="E17" s="91"/>
      <c r="F17" s="91"/>
      <c r="G17" s="128"/>
      <c r="H17" s="128"/>
      <c r="I17" s="134">
        <v>1741294</v>
      </c>
      <c r="J17" s="128"/>
      <c r="K17" s="134">
        <v>1390261</v>
      </c>
      <c r="L17" s="128"/>
      <c r="M17" s="134">
        <v>1987520</v>
      </c>
      <c r="N17" s="132"/>
      <c r="O17" s="134">
        <v>1273582</v>
      </c>
    </row>
    <row r="18" spans="1:15" ht="21.75" customHeight="1">
      <c r="A18" s="91" t="s">
        <v>28</v>
      </c>
      <c r="B18" s="91"/>
      <c r="C18" s="91"/>
      <c r="D18" s="91"/>
      <c r="E18" s="91"/>
      <c r="F18" s="91"/>
      <c r="G18" s="128"/>
      <c r="H18" s="128"/>
      <c r="I18" s="134">
        <v>-496621</v>
      </c>
      <c r="J18" s="128"/>
      <c r="K18" s="134">
        <v>-446605</v>
      </c>
      <c r="L18" s="128"/>
      <c r="M18" s="134">
        <v>-482205</v>
      </c>
      <c r="N18" s="132"/>
      <c r="O18" s="134">
        <v>-435681</v>
      </c>
    </row>
    <row r="19" spans="1:15" ht="21.75" customHeight="1">
      <c r="A19" s="91" t="s">
        <v>136</v>
      </c>
      <c r="B19" s="91"/>
      <c r="C19" s="91"/>
      <c r="D19" s="91"/>
      <c r="E19" s="91"/>
      <c r="F19" s="91"/>
      <c r="G19" s="133">
        <v>16</v>
      </c>
      <c r="H19" s="128"/>
      <c r="I19" s="134">
        <v>0</v>
      </c>
      <c r="J19" s="128"/>
      <c r="K19" s="134">
        <v>0</v>
      </c>
      <c r="L19" s="128"/>
      <c r="M19" s="134">
        <v>-9999970</v>
      </c>
      <c r="N19" s="132"/>
      <c r="O19" s="134">
        <v>-29999910</v>
      </c>
    </row>
    <row r="20" spans="1:15" ht="21.75" customHeight="1">
      <c r="A20" s="92" t="s">
        <v>131</v>
      </c>
      <c r="B20" s="91"/>
      <c r="C20" s="91"/>
      <c r="D20" s="91"/>
      <c r="E20" s="91"/>
      <c r="F20" s="91"/>
      <c r="G20" s="128"/>
      <c r="H20" s="128"/>
      <c r="I20" s="135">
        <v>49836590</v>
      </c>
      <c r="J20" s="128"/>
      <c r="K20" s="135">
        <v>87326032</v>
      </c>
      <c r="L20" s="128"/>
      <c r="M20" s="135">
        <v>49809167</v>
      </c>
      <c r="N20" s="132"/>
      <c r="O20" s="135">
        <v>87780898</v>
      </c>
    </row>
    <row r="21" spans="1:15" ht="21.75" customHeight="1">
      <c r="A21" s="91" t="s">
        <v>52</v>
      </c>
      <c r="B21" s="91"/>
      <c r="C21" s="91"/>
      <c r="D21" s="91"/>
      <c r="E21" s="91"/>
      <c r="F21" s="91"/>
      <c r="G21" s="128"/>
      <c r="H21" s="128"/>
      <c r="I21" s="129"/>
      <c r="J21" s="128"/>
      <c r="K21" s="129"/>
      <c r="L21" s="128"/>
      <c r="M21" s="129"/>
      <c r="N21" s="126"/>
      <c r="O21" s="129"/>
    </row>
    <row r="22" spans="1:15" ht="21.75" customHeight="1">
      <c r="A22" s="91" t="s">
        <v>53</v>
      </c>
      <c r="B22" s="91"/>
      <c r="C22" s="91"/>
      <c r="D22" s="91"/>
      <c r="E22" s="91"/>
      <c r="F22" s="91"/>
      <c r="G22" s="128"/>
      <c r="H22" s="128"/>
      <c r="I22" s="129">
        <f>SUM(I8:I20)</f>
        <v>52728623</v>
      </c>
      <c r="J22" s="128"/>
      <c r="K22" s="129">
        <f>SUM(K8:K20)</f>
        <v>199162892</v>
      </c>
      <c r="L22" s="128"/>
      <c r="M22" s="129">
        <f>SUM(M8:M20)</f>
        <v>35781417</v>
      </c>
      <c r="N22" s="126"/>
      <c r="O22" s="129">
        <f>SUM(O8:O20)</f>
        <v>175996213</v>
      </c>
    </row>
    <row r="23" spans="1:15" ht="21.75" customHeight="1">
      <c r="A23" s="91" t="s">
        <v>71</v>
      </c>
      <c r="B23" s="91"/>
      <c r="C23" s="91"/>
      <c r="D23" s="91"/>
      <c r="E23" s="91"/>
      <c r="F23" s="91"/>
      <c r="G23" s="128"/>
      <c r="H23" s="128"/>
      <c r="I23" s="127"/>
      <c r="J23" s="128"/>
      <c r="K23" s="127"/>
      <c r="L23" s="128"/>
      <c r="M23" s="127"/>
      <c r="N23" s="126"/>
      <c r="O23" s="127"/>
    </row>
    <row r="24" spans="1:15" ht="21.75" customHeight="1">
      <c r="A24" s="91" t="s">
        <v>55</v>
      </c>
      <c r="B24" s="91"/>
      <c r="C24" s="91"/>
      <c r="D24" s="91"/>
      <c r="E24" s="91"/>
      <c r="F24" s="91"/>
      <c r="G24" s="128"/>
      <c r="H24" s="128"/>
      <c r="I24" s="131">
        <v>1370574</v>
      </c>
      <c r="J24" s="128"/>
      <c r="K24" s="131">
        <v>1123833</v>
      </c>
      <c r="L24" s="128"/>
      <c r="M24" s="131">
        <v>1047211</v>
      </c>
      <c r="N24" s="126"/>
      <c r="O24" s="130">
        <v>2989700</v>
      </c>
    </row>
    <row r="25" spans="1:15" ht="21.75" customHeight="1">
      <c r="A25" s="91"/>
      <c r="B25" s="112" t="s">
        <v>160</v>
      </c>
      <c r="C25" s="91"/>
      <c r="D25" s="91"/>
      <c r="E25" s="91"/>
      <c r="F25" s="91"/>
      <c r="G25" s="128"/>
      <c r="H25" s="128"/>
      <c r="I25" s="131">
        <v>-7680592</v>
      </c>
      <c r="J25" s="128"/>
      <c r="K25" s="130">
        <v>-28797230</v>
      </c>
      <c r="L25" s="128"/>
      <c r="M25" s="131">
        <v>0</v>
      </c>
      <c r="N25" s="126"/>
      <c r="O25" s="130">
        <v>0</v>
      </c>
    </row>
    <row r="26" spans="1:15" ht="21.75" customHeight="1">
      <c r="A26" s="91" t="s">
        <v>82</v>
      </c>
      <c r="B26" s="91"/>
      <c r="C26" s="91"/>
      <c r="D26" s="91"/>
      <c r="E26" s="91"/>
      <c r="F26" s="91"/>
      <c r="G26" s="128"/>
      <c r="H26" s="128"/>
      <c r="I26" s="131">
        <v>174521613</v>
      </c>
      <c r="J26" s="128"/>
      <c r="K26" s="130">
        <v>133056551</v>
      </c>
      <c r="L26" s="128"/>
      <c r="M26" s="131">
        <v>174521613</v>
      </c>
      <c r="N26" s="126"/>
      <c r="O26" s="130">
        <v>133056551</v>
      </c>
    </row>
    <row r="27" spans="1:15" ht="21.75" customHeight="1">
      <c r="A27" s="91" t="s">
        <v>79</v>
      </c>
      <c r="B27" s="91"/>
      <c r="C27" s="91"/>
      <c r="D27" s="91"/>
      <c r="E27" s="91"/>
      <c r="F27" s="91"/>
      <c r="G27" s="128"/>
      <c r="H27" s="128"/>
      <c r="I27" s="131">
        <v>207496324</v>
      </c>
      <c r="J27" s="128"/>
      <c r="K27" s="130">
        <v>138958674</v>
      </c>
      <c r="L27" s="128"/>
      <c r="M27" s="131">
        <v>207496324</v>
      </c>
      <c r="N27" s="126"/>
      <c r="O27" s="130">
        <v>138958674</v>
      </c>
    </row>
    <row r="28" spans="1:15" ht="21.75" customHeight="1">
      <c r="A28" s="91" t="s">
        <v>80</v>
      </c>
      <c r="B28" s="91"/>
      <c r="C28" s="91"/>
      <c r="D28" s="91"/>
      <c r="E28" s="91"/>
      <c r="F28" s="91"/>
      <c r="G28" s="128"/>
      <c r="H28" s="128"/>
      <c r="I28" s="131">
        <v>38438940</v>
      </c>
      <c r="J28" s="128"/>
      <c r="K28" s="130">
        <v>21739068</v>
      </c>
      <c r="L28" s="128"/>
      <c r="M28" s="131">
        <v>38438940</v>
      </c>
      <c r="N28" s="126"/>
      <c r="O28" s="130">
        <v>21739068</v>
      </c>
    </row>
    <row r="29" spans="1:15" ht="21.75" customHeight="1">
      <c r="A29" s="91" t="s">
        <v>81</v>
      </c>
      <c r="B29" s="91"/>
      <c r="C29" s="91"/>
      <c r="D29" s="91"/>
      <c r="E29" s="91"/>
      <c r="F29" s="91"/>
      <c r="G29" s="128"/>
      <c r="H29" s="128"/>
      <c r="I29" s="131">
        <v>34458960</v>
      </c>
      <c r="J29" s="128"/>
      <c r="K29" s="130">
        <v>60016836</v>
      </c>
      <c r="L29" s="128"/>
      <c r="M29" s="131">
        <v>34458960</v>
      </c>
      <c r="N29" s="126"/>
      <c r="O29" s="130">
        <v>60016836</v>
      </c>
    </row>
    <row r="30" spans="1:15" ht="21.75" customHeight="1">
      <c r="A30" s="91"/>
      <c r="B30" s="112" t="s">
        <v>86</v>
      </c>
      <c r="C30" s="91"/>
      <c r="D30" s="91"/>
      <c r="E30" s="91"/>
      <c r="F30" s="91"/>
      <c r="G30" s="128"/>
      <c r="H30" s="128"/>
      <c r="I30" s="131">
        <v>-2829592</v>
      </c>
      <c r="J30" s="128"/>
      <c r="K30" s="130">
        <v>-1361940</v>
      </c>
      <c r="L30" s="128"/>
      <c r="M30" s="131">
        <v>-2829592</v>
      </c>
      <c r="N30" s="126"/>
      <c r="O30" s="130">
        <v>-1361940</v>
      </c>
    </row>
    <row r="31" spans="1:15" ht="21.75" customHeight="1">
      <c r="A31" s="91" t="s">
        <v>56</v>
      </c>
      <c r="B31" s="91"/>
      <c r="C31" s="91"/>
      <c r="D31" s="91"/>
      <c r="E31" s="91"/>
      <c r="F31" s="91"/>
      <c r="G31" s="128"/>
      <c r="H31" s="128"/>
      <c r="I31" s="131">
        <v>-4067109</v>
      </c>
      <c r="J31" s="128"/>
      <c r="K31" s="130">
        <v>-34284</v>
      </c>
      <c r="L31" s="128"/>
      <c r="M31" s="131">
        <v>-3040589</v>
      </c>
      <c r="N31" s="126"/>
      <c r="O31" s="130">
        <v>170133</v>
      </c>
    </row>
    <row r="32" spans="1:15" ht="21.75" customHeight="1">
      <c r="A32" s="91" t="s">
        <v>72</v>
      </c>
      <c r="B32" s="91"/>
      <c r="C32" s="91"/>
      <c r="D32" s="91"/>
      <c r="E32" s="91"/>
      <c r="F32" s="91"/>
      <c r="G32" s="128"/>
      <c r="H32" s="128"/>
      <c r="I32" s="136"/>
      <c r="J32" s="128"/>
      <c r="K32" s="136"/>
      <c r="L32" s="128"/>
      <c r="M32" s="136"/>
      <c r="N32" s="126"/>
      <c r="O32" s="136"/>
    </row>
    <row r="33" spans="1:17" ht="21.75" customHeight="1">
      <c r="A33" s="91" t="s">
        <v>57</v>
      </c>
      <c r="B33" s="91"/>
      <c r="C33" s="91"/>
      <c r="D33" s="91"/>
      <c r="E33" s="91"/>
      <c r="F33" s="91"/>
      <c r="G33" s="128"/>
      <c r="H33" s="128"/>
      <c r="I33" s="131">
        <v>-3381374</v>
      </c>
      <c r="J33" s="128"/>
      <c r="K33" s="130">
        <v>5684481</v>
      </c>
      <c r="L33" s="128"/>
      <c r="M33" s="131">
        <v>-83320</v>
      </c>
      <c r="N33" s="126"/>
      <c r="O33" s="130">
        <v>-256304</v>
      </c>
      <c r="Q33" s="137"/>
    </row>
    <row r="34" spans="1:17" ht="21.75" customHeight="1">
      <c r="A34" s="91" t="s">
        <v>152</v>
      </c>
      <c r="B34" s="91"/>
      <c r="C34" s="91"/>
      <c r="D34" s="91"/>
      <c r="E34" s="91"/>
      <c r="F34" s="91"/>
      <c r="G34" s="128"/>
      <c r="H34" s="128"/>
      <c r="I34" s="131">
        <v>-23509492</v>
      </c>
      <c r="J34" s="128"/>
      <c r="K34" s="130">
        <v>-2694799</v>
      </c>
      <c r="L34" s="128"/>
      <c r="M34" s="131">
        <v>-23523601</v>
      </c>
      <c r="N34" s="126"/>
      <c r="O34" s="130">
        <v>-2616579</v>
      </c>
      <c r="Q34" s="137"/>
    </row>
    <row r="35" spans="1:17" ht="21.75" customHeight="1">
      <c r="A35" s="91" t="s">
        <v>58</v>
      </c>
      <c r="B35" s="91"/>
      <c r="C35" s="91"/>
      <c r="D35" s="91"/>
      <c r="E35" s="91"/>
      <c r="F35" s="91"/>
      <c r="G35" s="128"/>
      <c r="H35" s="128"/>
      <c r="I35" s="131">
        <v>-879231</v>
      </c>
      <c r="J35" s="128"/>
      <c r="K35" s="130">
        <v>-6705862</v>
      </c>
      <c r="L35" s="128"/>
      <c r="M35" s="131">
        <v>-744448</v>
      </c>
      <c r="N35" s="126"/>
      <c r="O35" s="130">
        <v>-7618513</v>
      </c>
      <c r="Q35" s="137"/>
    </row>
    <row r="36" spans="1:19" ht="21.75" customHeight="1">
      <c r="A36" s="91" t="s">
        <v>154</v>
      </c>
      <c r="B36" s="91"/>
      <c r="C36" s="91"/>
      <c r="D36" s="91"/>
      <c r="E36" s="91"/>
      <c r="F36" s="91"/>
      <c r="G36" s="128"/>
      <c r="H36" s="128"/>
      <c r="I36" s="135">
        <v>-410000</v>
      </c>
      <c r="J36" s="128"/>
      <c r="K36" s="135">
        <v>-11703053</v>
      </c>
      <c r="L36" s="128"/>
      <c r="M36" s="135">
        <v>-410000</v>
      </c>
      <c r="N36" s="132"/>
      <c r="O36" s="135">
        <v>-11703053</v>
      </c>
      <c r="Q36" s="137"/>
      <c r="R36" s="138"/>
      <c r="S36" s="137"/>
    </row>
    <row r="37" spans="1:17" ht="21.75" customHeight="1">
      <c r="A37" s="91" t="s">
        <v>49</v>
      </c>
      <c r="B37" s="91"/>
      <c r="C37" s="91"/>
      <c r="D37" s="91"/>
      <c r="E37" s="91"/>
      <c r="F37" s="91"/>
      <c r="G37" s="128"/>
      <c r="H37" s="128"/>
      <c r="I37" s="134">
        <f>SUM(I22:I36)</f>
        <v>466257644</v>
      </c>
      <c r="J37" s="128"/>
      <c r="K37" s="129">
        <f>SUM(K22:K36)</f>
        <v>508445167</v>
      </c>
      <c r="L37" s="128"/>
      <c r="M37" s="134">
        <f>SUM(M22:M36)</f>
        <v>461112915</v>
      </c>
      <c r="N37" s="126"/>
      <c r="O37" s="129">
        <f>SUM(O22:O36)</f>
        <v>509370786</v>
      </c>
      <c r="Q37" s="137"/>
    </row>
    <row r="38" spans="1:15" ht="21.75" customHeight="1">
      <c r="A38" s="91" t="s">
        <v>146</v>
      </c>
      <c r="B38" s="91"/>
      <c r="C38" s="91"/>
      <c r="D38" s="91"/>
      <c r="E38" s="91"/>
      <c r="F38" s="91"/>
      <c r="G38" s="128"/>
      <c r="H38" s="128"/>
      <c r="I38" s="99">
        <v>496621</v>
      </c>
      <c r="J38" s="14"/>
      <c r="K38" s="99">
        <v>446605</v>
      </c>
      <c r="L38" s="14"/>
      <c r="M38" s="99">
        <v>482205</v>
      </c>
      <c r="N38" s="132"/>
      <c r="O38" s="134">
        <v>435681</v>
      </c>
    </row>
    <row r="39" spans="1:15" ht="21.75" customHeight="1">
      <c r="A39" s="91"/>
      <c r="B39" s="91" t="s">
        <v>162</v>
      </c>
      <c r="C39" s="91"/>
      <c r="D39" s="91"/>
      <c r="E39" s="91"/>
      <c r="F39" s="91"/>
      <c r="G39" s="128"/>
      <c r="H39" s="128"/>
      <c r="I39" s="99">
        <v>0</v>
      </c>
      <c r="J39" s="14"/>
      <c r="K39" s="99">
        <v>-6461974</v>
      </c>
      <c r="L39" s="14"/>
      <c r="M39" s="99">
        <v>0</v>
      </c>
      <c r="N39" s="132"/>
      <c r="O39" s="134">
        <v>-6461974</v>
      </c>
    </row>
    <row r="40" spans="1:15" ht="21.75" customHeight="1">
      <c r="A40" s="91" t="s">
        <v>144</v>
      </c>
      <c r="B40" s="91"/>
      <c r="C40" s="91"/>
      <c r="D40" s="91"/>
      <c r="E40" s="91"/>
      <c r="F40" s="91"/>
      <c r="G40" s="128"/>
      <c r="H40" s="128"/>
      <c r="I40" s="99">
        <v>-51361744</v>
      </c>
      <c r="J40" s="14"/>
      <c r="K40" s="99">
        <v>-84598222</v>
      </c>
      <c r="L40" s="14"/>
      <c r="M40" s="99">
        <v>-51424251</v>
      </c>
      <c r="N40" s="132"/>
      <c r="O40" s="134">
        <v>-85161071</v>
      </c>
    </row>
    <row r="41" spans="1:15" ht="21.75" customHeight="1">
      <c r="A41" s="91" t="s">
        <v>145</v>
      </c>
      <c r="B41" s="91"/>
      <c r="C41" s="91"/>
      <c r="D41" s="91"/>
      <c r="E41" s="91"/>
      <c r="F41" s="91"/>
      <c r="G41" s="128"/>
      <c r="H41" s="128"/>
      <c r="I41" s="99">
        <v>-16076547</v>
      </c>
      <c r="J41" s="14"/>
      <c r="K41" s="99">
        <v>-34148255</v>
      </c>
      <c r="L41" s="14"/>
      <c r="M41" s="99">
        <v>-11816524</v>
      </c>
      <c r="N41" s="132"/>
      <c r="O41" s="134">
        <v>-26562094</v>
      </c>
    </row>
    <row r="42" spans="1:15" ht="21.75" customHeight="1">
      <c r="A42" s="91" t="s">
        <v>200</v>
      </c>
      <c r="B42" s="91"/>
      <c r="C42" s="91"/>
      <c r="D42" s="91"/>
      <c r="E42" s="91"/>
      <c r="F42" s="91"/>
      <c r="G42" s="128"/>
      <c r="H42" s="128"/>
      <c r="I42" s="99">
        <v>78480</v>
      </c>
      <c r="J42" s="14"/>
      <c r="K42" s="99">
        <v>0</v>
      </c>
      <c r="L42" s="14"/>
      <c r="M42" s="99">
        <v>78480</v>
      </c>
      <c r="N42" s="132"/>
      <c r="O42" s="134">
        <v>0</v>
      </c>
    </row>
    <row r="43" spans="1:15" ht="21.75" customHeight="1">
      <c r="A43" s="124" t="s">
        <v>164</v>
      </c>
      <c r="B43" s="124"/>
      <c r="C43" s="124"/>
      <c r="D43" s="124"/>
      <c r="E43" s="124"/>
      <c r="F43" s="91"/>
      <c r="G43" s="128"/>
      <c r="H43" s="128"/>
      <c r="I43" s="139">
        <f>SUM(I37:I42)</f>
        <v>399394454</v>
      </c>
      <c r="J43" s="128"/>
      <c r="K43" s="139">
        <f>SUM(K37:K42)</f>
        <v>383683321</v>
      </c>
      <c r="L43" s="128"/>
      <c r="M43" s="139">
        <f>SUM(M37:M42)</f>
        <v>398432825</v>
      </c>
      <c r="N43" s="126"/>
      <c r="O43" s="139">
        <f>SUM(O37:O41)</f>
        <v>391621328</v>
      </c>
    </row>
    <row r="44" spans="1:15" ht="21.75" customHeight="1">
      <c r="A44" s="91"/>
      <c r="B44" s="91"/>
      <c r="C44" s="91"/>
      <c r="D44" s="91"/>
      <c r="E44" s="91"/>
      <c r="F44" s="91"/>
      <c r="G44" s="128"/>
      <c r="H44" s="128"/>
      <c r="I44" s="128"/>
      <c r="J44" s="128"/>
      <c r="K44" s="128"/>
      <c r="L44" s="126"/>
      <c r="M44" s="130"/>
      <c r="N44" s="129"/>
      <c r="O44" s="130"/>
    </row>
    <row r="45" spans="1:15" ht="21.75" customHeight="1">
      <c r="A45" s="112" t="s">
        <v>24</v>
      </c>
      <c r="G45" s="128"/>
      <c r="H45" s="128"/>
      <c r="I45" s="128"/>
      <c r="J45" s="128"/>
      <c r="K45" s="128"/>
      <c r="L45" s="126"/>
      <c r="M45" s="126"/>
      <c r="N45" s="127"/>
      <c r="O45" s="126"/>
    </row>
    <row r="46" spans="1:15" ht="21.75" customHeight="1">
      <c r="A46" s="106" t="s">
        <v>109</v>
      </c>
      <c r="B46" s="107"/>
      <c r="C46" s="107"/>
      <c r="D46" s="107"/>
      <c r="E46" s="107"/>
      <c r="F46" s="108"/>
      <c r="G46" s="109"/>
      <c r="H46" s="109"/>
      <c r="I46" s="109"/>
      <c r="J46" s="109"/>
      <c r="K46" s="109"/>
      <c r="L46" s="110"/>
      <c r="M46" s="110"/>
      <c r="N46" s="111"/>
      <c r="O46" s="110"/>
    </row>
    <row r="47" spans="1:15" ht="21.75" customHeight="1">
      <c r="A47" s="107" t="s">
        <v>54</v>
      </c>
      <c r="B47" s="107"/>
      <c r="C47" s="107"/>
      <c r="D47" s="107"/>
      <c r="E47" s="107"/>
      <c r="F47" s="108"/>
      <c r="G47" s="109"/>
      <c r="H47" s="109"/>
      <c r="I47" s="109"/>
      <c r="J47" s="109"/>
      <c r="K47" s="109"/>
      <c r="L47" s="110"/>
      <c r="M47" s="110"/>
      <c r="N47" s="111"/>
      <c r="O47" s="110"/>
    </row>
    <row r="48" spans="1:15" ht="21.75" customHeight="1">
      <c r="A48" s="113" t="s">
        <v>180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5"/>
      <c r="N48" s="116"/>
      <c r="O48" s="115"/>
    </row>
    <row r="49" spans="2:15" ht="21.75" customHeight="1">
      <c r="B49" s="114"/>
      <c r="C49" s="114"/>
      <c r="D49" s="114"/>
      <c r="E49" s="114"/>
      <c r="F49" s="114"/>
      <c r="L49" s="114"/>
      <c r="M49" s="118"/>
      <c r="N49" s="114"/>
      <c r="O49" s="118" t="s">
        <v>31</v>
      </c>
    </row>
    <row r="50" spans="2:15" ht="21.75" customHeight="1">
      <c r="B50" s="114"/>
      <c r="C50" s="114"/>
      <c r="D50" s="114"/>
      <c r="E50" s="114"/>
      <c r="F50" s="114"/>
      <c r="I50" s="163" t="s">
        <v>96</v>
      </c>
      <c r="J50" s="163"/>
      <c r="K50" s="163"/>
      <c r="L50" s="114"/>
      <c r="M50" s="164" t="s">
        <v>97</v>
      </c>
      <c r="N50" s="164"/>
      <c r="O50" s="164"/>
    </row>
    <row r="51" spans="2:15" ht="21.75" customHeight="1">
      <c r="B51" s="114"/>
      <c r="C51" s="114"/>
      <c r="D51" s="114"/>
      <c r="E51" s="114"/>
      <c r="F51" s="114"/>
      <c r="G51" s="119" t="s">
        <v>14</v>
      </c>
      <c r="H51" s="120"/>
      <c r="I51" s="121">
        <v>2565</v>
      </c>
      <c r="J51" s="120"/>
      <c r="K51" s="122">
        <v>2564</v>
      </c>
      <c r="L51" s="114"/>
      <c r="M51" s="122">
        <v>2565</v>
      </c>
      <c r="N51" s="123"/>
      <c r="O51" s="122">
        <v>2564</v>
      </c>
    </row>
    <row r="52" spans="1:15" ht="21.75" customHeight="1">
      <c r="A52" s="124" t="s">
        <v>59</v>
      </c>
      <c r="B52" s="124"/>
      <c r="C52" s="124"/>
      <c r="D52" s="124"/>
      <c r="E52" s="124"/>
      <c r="F52" s="124"/>
      <c r="G52" s="125"/>
      <c r="H52" s="125"/>
      <c r="I52" s="125"/>
      <c r="J52" s="125"/>
      <c r="K52" s="125"/>
      <c r="L52" s="126"/>
      <c r="M52" s="130"/>
      <c r="N52" s="129"/>
      <c r="O52" s="130"/>
    </row>
    <row r="53" spans="1:15" ht="21.75" customHeight="1">
      <c r="A53" s="91" t="s">
        <v>141</v>
      </c>
      <c r="B53" s="124"/>
      <c r="C53" s="124"/>
      <c r="D53" s="124"/>
      <c r="E53" s="124"/>
      <c r="F53" s="124"/>
      <c r="G53" s="133"/>
      <c r="H53" s="125"/>
      <c r="I53" s="131">
        <v>-460000000</v>
      </c>
      <c r="J53" s="125"/>
      <c r="K53" s="131">
        <v>-870000000</v>
      </c>
      <c r="L53" s="125"/>
      <c r="M53" s="131">
        <v>-460000000</v>
      </c>
      <c r="N53" s="132"/>
      <c r="O53" s="131">
        <v>-870000000</v>
      </c>
    </row>
    <row r="54" spans="1:15" ht="21.75" customHeight="1">
      <c r="A54" s="91" t="s">
        <v>156</v>
      </c>
      <c r="B54" s="124"/>
      <c r="C54" s="124"/>
      <c r="D54" s="124"/>
      <c r="E54" s="124"/>
      <c r="F54" s="124"/>
      <c r="G54" s="133"/>
      <c r="H54" s="125"/>
      <c r="I54" s="131">
        <v>460309314</v>
      </c>
      <c r="J54" s="125"/>
      <c r="K54" s="131">
        <v>870315654</v>
      </c>
      <c r="L54" s="125"/>
      <c r="M54" s="131">
        <v>460309314</v>
      </c>
      <c r="N54" s="132"/>
      <c r="O54" s="131">
        <v>870315654</v>
      </c>
    </row>
    <row r="55" spans="1:15" ht="21.75" customHeight="1">
      <c r="A55" s="91" t="s">
        <v>196</v>
      </c>
      <c r="B55" s="91"/>
      <c r="C55" s="91"/>
      <c r="D55" s="91"/>
      <c r="E55" s="91"/>
      <c r="F55" s="91"/>
      <c r="G55" s="133"/>
      <c r="H55" s="125"/>
      <c r="I55" s="131">
        <v>3471159</v>
      </c>
      <c r="J55" s="125"/>
      <c r="K55" s="131">
        <v>17150391</v>
      </c>
      <c r="L55" s="125"/>
      <c r="M55" s="131">
        <v>3471159</v>
      </c>
      <c r="N55" s="132"/>
      <c r="O55" s="131">
        <v>17150391</v>
      </c>
    </row>
    <row r="56" spans="1:15" ht="21.75" customHeight="1">
      <c r="A56" s="91" t="s">
        <v>172</v>
      </c>
      <c r="B56" s="91"/>
      <c r="C56" s="91"/>
      <c r="D56" s="91"/>
      <c r="E56" s="91"/>
      <c r="F56" s="91"/>
      <c r="G56" s="133">
        <v>16</v>
      </c>
      <c r="H56" s="125"/>
      <c r="I56" s="131">
        <v>0</v>
      </c>
      <c r="J56" s="125"/>
      <c r="K56" s="131">
        <v>0</v>
      </c>
      <c r="L56" s="125"/>
      <c r="M56" s="131">
        <v>9999970</v>
      </c>
      <c r="N56" s="132"/>
      <c r="O56" s="131">
        <v>29999910</v>
      </c>
    </row>
    <row r="57" spans="1:15" ht="21.75" customHeight="1">
      <c r="A57" s="91" t="s">
        <v>137</v>
      </c>
      <c r="B57" s="91"/>
      <c r="C57" s="91"/>
      <c r="D57" s="91"/>
      <c r="E57" s="91"/>
      <c r="F57" s="91"/>
      <c r="G57" s="133"/>
      <c r="H57" s="128"/>
      <c r="I57" s="131">
        <v>-9186</v>
      </c>
      <c r="J57" s="128"/>
      <c r="K57" s="131">
        <v>-316632</v>
      </c>
      <c r="L57" s="128"/>
      <c r="M57" s="131">
        <v>0</v>
      </c>
      <c r="N57" s="132"/>
      <c r="O57" s="131">
        <v>-160972</v>
      </c>
    </row>
    <row r="58" spans="1:15" ht="21.75" customHeight="1">
      <c r="A58" s="91" t="s">
        <v>75</v>
      </c>
      <c r="B58" s="91"/>
      <c r="C58" s="91"/>
      <c r="D58" s="91"/>
      <c r="E58" s="91"/>
      <c r="F58" s="91"/>
      <c r="G58" s="133"/>
      <c r="H58" s="128"/>
      <c r="I58" s="131">
        <v>0</v>
      </c>
      <c r="J58" s="128"/>
      <c r="K58" s="131">
        <v>1000</v>
      </c>
      <c r="L58" s="128"/>
      <c r="M58" s="131">
        <v>0</v>
      </c>
      <c r="N58" s="132"/>
      <c r="O58" s="131">
        <v>1000</v>
      </c>
    </row>
    <row r="59" spans="1:15" ht="21.75" customHeight="1">
      <c r="A59" s="91" t="s">
        <v>138</v>
      </c>
      <c r="B59" s="91"/>
      <c r="C59" s="91"/>
      <c r="D59" s="91"/>
      <c r="E59" s="91"/>
      <c r="F59" s="91"/>
      <c r="G59" s="133"/>
      <c r="H59" s="128"/>
      <c r="I59" s="131">
        <v>-4553871</v>
      </c>
      <c r="J59" s="128"/>
      <c r="K59" s="131">
        <v>-11438617</v>
      </c>
      <c r="L59" s="128"/>
      <c r="M59" s="131">
        <v>-3063120</v>
      </c>
      <c r="N59" s="132"/>
      <c r="O59" s="131">
        <v>-10841617</v>
      </c>
    </row>
    <row r="60" spans="1:15" ht="21.75" customHeight="1">
      <c r="A60" s="91" t="s">
        <v>163</v>
      </c>
      <c r="B60" s="91"/>
      <c r="C60" s="91"/>
      <c r="D60" s="91"/>
      <c r="E60" s="91"/>
      <c r="F60" s="91"/>
      <c r="G60" s="133"/>
      <c r="H60" s="128"/>
      <c r="I60" s="131">
        <v>0</v>
      </c>
      <c r="J60" s="128"/>
      <c r="K60" s="131">
        <v>0</v>
      </c>
      <c r="L60" s="128"/>
      <c r="M60" s="131">
        <v>0</v>
      </c>
      <c r="N60" s="132"/>
      <c r="O60" s="131">
        <v>5992244</v>
      </c>
    </row>
    <row r="61" spans="1:15" ht="21.75" customHeight="1">
      <c r="A61" s="124" t="s">
        <v>209</v>
      </c>
      <c r="B61" s="124"/>
      <c r="C61" s="124"/>
      <c r="D61" s="124"/>
      <c r="E61" s="124"/>
      <c r="G61" s="133"/>
      <c r="H61" s="128"/>
      <c r="I61" s="139">
        <f>SUM(I53:I60)</f>
        <v>-782584</v>
      </c>
      <c r="J61" s="128"/>
      <c r="K61" s="139">
        <f>SUM(K53:K60)</f>
        <v>5711796</v>
      </c>
      <c r="L61" s="128"/>
      <c r="M61" s="139">
        <f>SUM(M53:M60)</f>
        <v>10717323</v>
      </c>
      <c r="N61" s="126"/>
      <c r="O61" s="139">
        <f>SUM(O53:O60)</f>
        <v>42456610</v>
      </c>
    </row>
    <row r="62" spans="1:15" ht="21.75" customHeight="1">
      <c r="A62" s="124" t="s">
        <v>60</v>
      </c>
      <c r="B62" s="124"/>
      <c r="C62" s="124"/>
      <c r="D62" s="124"/>
      <c r="E62" s="124"/>
      <c r="F62" s="91"/>
      <c r="G62" s="133"/>
      <c r="H62" s="125"/>
      <c r="I62" s="126"/>
      <c r="J62" s="125"/>
      <c r="K62" s="126"/>
      <c r="L62" s="125"/>
      <c r="M62" s="126"/>
      <c r="N62" s="126"/>
      <c r="O62" s="126"/>
    </row>
    <row r="63" spans="1:18" ht="21.75" customHeight="1">
      <c r="A63" s="91" t="s">
        <v>197</v>
      </c>
      <c r="B63" s="91"/>
      <c r="C63" s="91"/>
      <c r="D63" s="91"/>
      <c r="E63" s="91"/>
      <c r="F63" s="124"/>
      <c r="G63" s="133"/>
      <c r="H63" s="125"/>
      <c r="I63" s="134">
        <v>0</v>
      </c>
      <c r="J63" s="125"/>
      <c r="K63" s="134">
        <v>-7915380</v>
      </c>
      <c r="L63" s="125"/>
      <c r="M63" s="134">
        <v>0</v>
      </c>
      <c r="N63" s="132"/>
      <c r="O63" s="134">
        <v>-7915380</v>
      </c>
      <c r="Q63" s="137"/>
      <c r="R63" s="137"/>
    </row>
    <row r="64" spans="1:15" ht="21.75" customHeight="1">
      <c r="A64" s="91" t="s">
        <v>127</v>
      </c>
      <c r="B64" s="91"/>
      <c r="C64" s="91"/>
      <c r="D64" s="91"/>
      <c r="E64" s="91"/>
      <c r="F64" s="124"/>
      <c r="G64" s="133"/>
      <c r="H64" s="125"/>
      <c r="I64" s="134">
        <v>50000000</v>
      </c>
      <c r="J64" s="125"/>
      <c r="K64" s="134">
        <v>1285000000</v>
      </c>
      <c r="L64" s="125"/>
      <c r="M64" s="134">
        <v>50000000</v>
      </c>
      <c r="N64" s="132"/>
      <c r="O64" s="134">
        <v>1285000000</v>
      </c>
    </row>
    <row r="65" spans="1:15" ht="21.75" customHeight="1">
      <c r="A65" s="91" t="s">
        <v>128</v>
      </c>
      <c r="B65" s="91"/>
      <c r="C65" s="91"/>
      <c r="D65" s="91"/>
      <c r="E65" s="91"/>
      <c r="F65" s="124"/>
      <c r="G65" s="133"/>
      <c r="H65" s="125"/>
      <c r="I65" s="134">
        <v>-320000000</v>
      </c>
      <c r="J65" s="125"/>
      <c r="K65" s="134">
        <v>-1115000000</v>
      </c>
      <c r="L65" s="125"/>
      <c r="M65" s="134">
        <v>-320000000</v>
      </c>
      <c r="N65" s="132"/>
      <c r="O65" s="134">
        <v>-1115000000</v>
      </c>
    </row>
    <row r="66" spans="1:15" ht="21.75" customHeight="1">
      <c r="A66" s="91" t="s">
        <v>142</v>
      </c>
      <c r="B66" s="91"/>
      <c r="C66" s="91"/>
      <c r="D66" s="91"/>
      <c r="E66" s="91"/>
      <c r="F66" s="124"/>
      <c r="G66" s="133"/>
      <c r="H66" s="125"/>
      <c r="I66" s="134">
        <v>0</v>
      </c>
      <c r="J66" s="125"/>
      <c r="K66" s="134">
        <v>0</v>
      </c>
      <c r="L66" s="125"/>
      <c r="M66" s="134">
        <v>0</v>
      </c>
      <c r="N66" s="132"/>
      <c r="O66" s="134">
        <v>14000000</v>
      </c>
    </row>
    <row r="67" spans="1:15" ht="21.75" customHeight="1">
      <c r="A67" s="91" t="s">
        <v>143</v>
      </c>
      <c r="B67" s="91"/>
      <c r="C67" s="91"/>
      <c r="D67" s="91"/>
      <c r="E67" s="91"/>
      <c r="F67" s="124"/>
      <c r="G67" s="133">
        <v>6</v>
      </c>
      <c r="H67" s="125"/>
      <c r="I67" s="134">
        <v>0</v>
      </c>
      <c r="J67" s="125"/>
      <c r="K67" s="134">
        <v>0</v>
      </c>
      <c r="L67" s="125"/>
      <c r="M67" s="134">
        <v>-13000000</v>
      </c>
      <c r="N67" s="132"/>
      <c r="O67" s="99">
        <v>-55000000</v>
      </c>
    </row>
    <row r="68" spans="1:15" ht="21.75" customHeight="1">
      <c r="A68" s="91" t="s">
        <v>191</v>
      </c>
      <c r="B68" s="91"/>
      <c r="C68" s="91"/>
      <c r="D68" s="91"/>
      <c r="E68" s="91"/>
      <c r="F68" s="124"/>
      <c r="G68" s="133"/>
      <c r="H68" s="125"/>
      <c r="I68" s="134">
        <v>265739347</v>
      </c>
      <c r="J68" s="125"/>
      <c r="K68" s="134">
        <v>0</v>
      </c>
      <c r="L68" s="125"/>
      <c r="M68" s="134">
        <v>265739347</v>
      </c>
      <c r="N68" s="132"/>
      <c r="O68" s="99">
        <v>0</v>
      </c>
    </row>
    <row r="69" spans="1:15" ht="21.75" customHeight="1">
      <c r="A69" s="91" t="s">
        <v>74</v>
      </c>
      <c r="B69" s="91"/>
      <c r="C69" s="91"/>
      <c r="D69" s="91"/>
      <c r="E69" s="91"/>
      <c r="F69" s="91"/>
      <c r="G69" s="133">
        <v>22</v>
      </c>
      <c r="H69" s="128"/>
      <c r="I69" s="131">
        <v>400000000</v>
      </c>
      <c r="J69" s="128"/>
      <c r="K69" s="131">
        <v>393800000</v>
      </c>
      <c r="L69" s="128"/>
      <c r="M69" s="131">
        <v>400000000</v>
      </c>
      <c r="N69" s="132"/>
      <c r="O69" s="94">
        <v>393800000</v>
      </c>
    </row>
    <row r="70" spans="1:15" ht="21.75" customHeight="1">
      <c r="A70" s="91" t="s">
        <v>88</v>
      </c>
      <c r="B70" s="91"/>
      <c r="C70" s="91"/>
      <c r="D70" s="91"/>
      <c r="E70" s="91"/>
      <c r="F70" s="91"/>
      <c r="G70" s="133">
        <v>22</v>
      </c>
      <c r="H70" s="128"/>
      <c r="I70" s="131">
        <v>-393000000</v>
      </c>
      <c r="J70" s="128"/>
      <c r="K70" s="131">
        <v>-870600000</v>
      </c>
      <c r="L70" s="128"/>
      <c r="M70" s="131">
        <v>-393000000</v>
      </c>
      <c r="N70" s="132"/>
      <c r="O70" s="94">
        <v>-870600000</v>
      </c>
    </row>
    <row r="71" spans="1:15" ht="21.75" customHeight="1">
      <c r="A71" s="91" t="s">
        <v>173</v>
      </c>
      <c r="B71" s="91"/>
      <c r="C71" s="91"/>
      <c r="D71" s="91"/>
      <c r="E71" s="91"/>
      <c r="F71" s="91"/>
      <c r="G71" s="133"/>
      <c r="H71" s="128"/>
      <c r="I71" s="131">
        <v>-4373595</v>
      </c>
      <c r="J71" s="128"/>
      <c r="K71" s="131">
        <v>-6021941</v>
      </c>
      <c r="L71" s="128"/>
      <c r="M71" s="131">
        <v>-3713593</v>
      </c>
      <c r="N71" s="132"/>
      <c r="O71" s="94">
        <v>-5427941</v>
      </c>
    </row>
    <row r="72" spans="1:15" ht="21.75" customHeight="1">
      <c r="A72" s="91" t="s">
        <v>157</v>
      </c>
      <c r="B72" s="91"/>
      <c r="C72" s="91"/>
      <c r="D72" s="91"/>
      <c r="E72" s="91"/>
      <c r="F72" s="91"/>
      <c r="G72" s="133"/>
      <c r="H72" s="128"/>
      <c r="I72" s="131">
        <v>0</v>
      </c>
      <c r="J72" s="128"/>
      <c r="K72" s="131">
        <v>-5360700</v>
      </c>
      <c r="L72" s="128"/>
      <c r="M72" s="131">
        <v>0</v>
      </c>
      <c r="N72" s="132"/>
      <c r="O72" s="94">
        <v>-5360700</v>
      </c>
    </row>
    <row r="73" spans="1:15" ht="21.75" customHeight="1">
      <c r="A73" s="91" t="s">
        <v>192</v>
      </c>
      <c r="B73" s="91"/>
      <c r="C73" s="91"/>
      <c r="D73" s="91"/>
      <c r="E73" s="91"/>
      <c r="F73" s="91"/>
      <c r="G73" s="133"/>
      <c r="H73" s="128"/>
      <c r="I73" s="131">
        <v>83344</v>
      </c>
      <c r="J73" s="128"/>
      <c r="K73" s="131">
        <v>0</v>
      </c>
      <c r="L73" s="128"/>
      <c r="M73" s="131">
        <v>83344</v>
      </c>
      <c r="N73" s="132"/>
      <c r="O73" s="94">
        <v>0</v>
      </c>
    </row>
    <row r="74" spans="1:15" ht="21.75" customHeight="1">
      <c r="A74" s="91" t="s">
        <v>36</v>
      </c>
      <c r="B74" s="91"/>
      <c r="C74" s="91"/>
      <c r="D74" s="91"/>
      <c r="E74" s="91"/>
      <c r="F74" s="91"/>
      <c r="G74" s="133"/>
      <c r="H74" s="128"/>
      <c r="I74" s="131">
        <v>-30</v>
      </c>
      <c r="J74" s="128"/>
      <c r="K74" s="131">
        <v>-39857148</v>
      </c>
      <c r="L74" s="128"/>
      <c r="M74" s="131">
        <v>0</v>
      </c>
      <c r="N74" s="132"/>
      <c r="O74" s="131">
        <v>-39857058</v>
      </c>
    </row>
    <row r="75" spans="1:15" ht="21.75" customHeight="1">
      <c r="A75" s="124" t="s">
        <v>165</v>
      </c>
      <c r="B75" s="124"/>
      <c r="C75" s="124"/>
      <c r="D75" s="124"/>
      <c r="E75" s="124"/>
      <c r="F75" s="91"/>
      <c r="G75" s="133"/>
      <c r="H75" s="128"/>
      <c r="I75" s="139">
        <f>SUM(I63:I74)</f>
        <v>-1550934</v>
      </c>
      <c r="J75" s="128"/>
      <c r="K75" s="139">
        <f>SUM(K63:K74)</f>
        <v>-365955169</v>
      </c>
      <c r="L75" s="128"/>
      <c r="M75" s="139">
        <f>SUM(M63:M74)</f>
        <v>-13890902</v>
      </c>
      <c r="N75" s="126"/>
      <c r="O75" s="139">
        <f>SUM(O63:O74)</f>
        <v>-406361079</v>
      </c>
    </row>
    <row r="76" spans="1:15" ht="21.75" customHeight="1">
      <c r="A76" s="124" t="s">
        <v>198</v>
      </c>
      <c r="B76" s="124"/>
      <c r="C76" s="124"/>
      <c r="D76" s="124"/>
      <c r="E76" s="124"/>
      <c r="F76" s="91"/>
      <c r="G76" s="133"/>
      <c r="H76" s="128"/>
      <c r="I76" s="130">
        <f>SUM(I75,I43,I61)</f>
        <v>397060936</v>
      </c>
      <c r="J76" s="128"/>
      <c r="K76" s="130">
        <f>SUM(K75,K43,K61)</f>
        <v>23439948</v>
      </c>
      <c r="L76" s="128"/>
      <c r="M76" s="130">
        <f>SUM(M75,M43,M61)</f>
        <v>395259246</v>
      </c>
      <c r="N76" s="126"/>
      <c r="O76" s="130">
        <f>SUM(O75,O43,O61)</f>
        <v>27716859</v>
      </c>
    </row>
    <row r="77" spans="1:15" ht="21.75" customHeight="1">
      <c r="A77" s="91" t="s">
        <v>61</v>
      </c>
      <c r="B77" s="91"/>
      <c r="C77" s="91"/>
      <c r="D77" s="91"/>
      <c r="E77" s="91"/>
      <c r="F77" s="91"/>
      <c r="G77" s="133"/>
      <c r="H77" s="128"/>
      <c r="I77" s="135">
        <v>70642985</v>
      </c>
      <c r="J77" s="128"/>
      <c r="K77" s="135">
        <v>47203037</v>
      </c>
      <c r="L77" s="128"/>
      <c r="M77" s="135">
        <v>61683109</v>
      </c>
      <c r="N77" s="132"/>
      <c r="O77" s="135">
        <v>33966250</v>
      </c>
    </row>
    <row r="78" spans="1:15" ht="21.75" customHeight="1" thickBot="1">
      <c r="A78" s="124" t="s">
        <v>62</v>
      </c>
      <c r="B78" s="124"/>
      <c r="C78" s="124"/>
      <c r="D78" s="124"/>
      <c r="E78" s="124"/>
      <c r="F78" s="91"/>
      <c r="G78" s="133"/>
      <c r="H78" s="128"/>
      <c r="I78" s="140">
        <f>SUM(I76:I77)</f>
        <v>467703921</v>
      </c>
      <c r="J78" s="128"/>
      <c r="K78" s="140">
        <f>SUM(K76:K77)</f>
        <v>70642985</v>
      </c>
      <c r="L78" s="128"/>
      <c r="M78" s="140">
        <f>SUM(M76:M77)</f>
        <v>456942355</v>
      </c>
      <c r="N78" s="126"/>
      <c r="O78" s="140">
        <f>SUM(O76:O77)</f>
        <v>61683109</v>
      </c>
    </row>
    <row r="79" spans="1:15" s="153" customFormat="1" ht="21.75" customHeight="1" thickTop="1">
      <c r="A79" s="151"/>
      <c r="B79" s="151"/>
      <c r="C79" s="151"/>
      <c r="D79" s="151"/>
      <c r="E79" s="151"/>
      <c r="F79" s="151"/>
      <c r="G79" s="152"/>
      <c r="H79" s="142"/>
      <c r="I79" s="141">
        <f>I78-'BS'!I9</f>
        <v>0</v>
      </c>
      <c r="J79" s="142"/>
      <c r="K79" s="141">
        <f>K78-'BS'!K9</f>
        <v>0</v>
      </c>
      <c r="L79" s="142"/>
      <c r="M79" s="141">
        <f>M78-'BS'!M9</f>
        <v>0</v>
      </c>
      <c r="N79" s="143"/>
      <c r="O79" s="141">
        <f>O78-'BS'!O9</f>
        <v>0</v>
      </c>
    </row>
    <row r="80" spans="1:15" s="146" customFormat="1" ht="21.75" customHeight="1">
      <c r="A80" s="124" t="s">
        <v>125</v>
      </c>
      <c r="B80" s="124"/>
      <c r="C80" s="124"/>
      <c r="D80" s="124"/>
      <c r="E80" s="124"/>
      <c r="F80" s="124"/>
      <c r="G80" s="133"/>
      <c r="H80" s="125"/>
      <c r="I80" s="125"/>
      <c r="J80" s="125"/>
      <c r="K80" s="125"/>
      <c r="L80" s="125"/>
      <c r="M80" s="125"/>
      <c r="N80" s="144"/>
      <c r="O80" s="145"/>
    </row>
    <row r="81" spans="1:15" ht="21.75" customHeight="1">
      <c r="A81" s="91" t="s">
        <v>174</v>
      </c>
      <c r="B81" s="91"/>
      <c r="C81" s="91"/>
      <c r="D81" s="91"/>
      <c r="E81" s="91"/>
      <c r="F81" s="91"/>
      <c r="G81" s="133"/>
      <c r="H81" s="128"/>
      <c r="I81" s="128"/>
      <c r="J81" s="128"/>
      <c r="K81" s="128"/>
      <c r="L81" s="128"/>
      <c r="M81" s="128"/>
      <c r="N81" s="126"/>
      <c r="O81" s="130"/>
    </row>
    <row r="82" spans="1:15" ht="21.75" customHeight="1">
      <c r="A82" s="91" t="s">
        <v>139</v>
      </c>
      <c r="B82" s="91"/>
      <c r="C82" s="91"/>
      <c r="D82" s="91"/>
      <c r="E82" s="91"/>
      <c r="F82" s="91"/>
      <c r="G82" s="128"/>
      <c r="H82" s="128"/>
      <c r="I82" s="131">
        <v>898133.5</v>
      </c>
      <c r="J82" s="128"/>
      <c r="K82" s="131">
        <v>2887128</v>
      </c>
      <c r="L82" s="128"/>
      <c r="M82" s="131">
        <v>769383.5</v>
      </c>
      <c r="N82" s="132"/>
      <c r="O82" s="131">
        <v>2245128</v>
      </c>
    </row>
    <row r="83" spans="1:15" ht="21.75" customHeight="1">
      <c r="A83" s="91"/>
      <c r="B83" s="91"/>
      <c r="C83" s="91"/>
      <c r="D83" s="91"/>
      <c r="E83" s="91"/>
      <c r="F83" s="91"/>
      <c r="G83" s="128"/>
      <c r="H83" s="128"/>
      <c r="I83" s="130"/>
      <c r="J83" s="128"/>
      <c r="K83" s="130"/>
      <c r="L83" s="126"/>
      <c r="M83" s="130"/>
      <c r="N83" s="129"/>
      <c r="O83" s="130"/>
    </row>
    <row r="84" spans="1:15" ht="21.75" customHeight="1">
      <c r="A84" s="112" t="s">
        <v>24</v>
      </c>
      <c r="G84" s="128"/>
      <c r="H84" s="128"/>
      <c r="I84" s="128"/>
      <c r="J84" s="128"/>
      <c r="K84" s="128"/>
      <c r="L84" s="126"/>
      <c r="M84" s="126"/>
      <c r="N84" s="127"/>
      <c r="O84" s="126"/>
    </row>
    <row r="85" spans="5:14" ht="21.75" customHeight="1">
      <c r="E85" s="147"/>
      <c r="F85" s="147"/>
      <c r="L85" s="148"/>
      <c r="N85" s="148"/>
    </row>
    <row r="86" spans="5:14" ht="21.75" customHeight="1">
      <c r="E86" s="147"/>
      <c r="F86" s="147"/>
      <c r="L86" s="148"/>
      <c r="N86" s="148"/>
    </row>
    <row r="87" spans="5:14" ht="21.75" customHeight="1">
      <c r="E87" s="147"/>
      <c r="F87" s="147"/>
      <c r="L87" s="148"/>
      <c r="N87" s="148"/>
    </row>
    <row r="88" spans="5:14" ht="21.75" customHeight="1">
      <c r="E88" s="147"/>
      <c r="F88" s="147"/>
      <c r="L88" s="148"/>
      <c r="N88" s="148"/>
    </row>
    <row r="89" spans="5:14" ht="21.75" customHeight="1">
      <c r="E89" s="147"/>
      <c r="F89" s="147"/>
      <c r="L89" s="148"/>
      <c r="N89" s="148"/>
    </row>
    <row r="90" spans="5:14" ht="21.75" customHeight="1">
      <c r="E90" s="147"/>
      <c r="F90" s="147"/>
      <c r="L90" s="148"/>
      <c r="N90" s="148"/>
    </row>
    <row r="91" spans="5:14" ht="21.75" customHeight="1">
      <c r="E91" s="147"/>
      <c r="F91" s="147"/>
      <c r="L91" s="148"/>
      <c r="N91" s="148"/>
    </row>
    <row r="92" spans="5:14" ht="21.75" customHeight="1">
      <c r="E92" s="147"/>
      <c r="F92" s="147"/>
      <c r="L92" s="148"/>
      <c r="N92" s="148"/>
    </row>
    <row r="93" spans="1:19" s="149" customFormat="1" ht="21.75" customHeight="1">
      <c r="A93" s="112"/>
      <c r="B93" s="112"/>
      <c r="C93" s="112"/>
      <c r="D93" s="112"/>
      <c r="E93" s="147"/>
      <c r="F93" s="147"/>
      <c r="G93" s="117"/>
      <c r="H93" s="117"/>
      <c r="I93" s="117"/>
      <c r="J93" s="117"/>
      <c r="K93" s="117"/>
      <c r="L93" s="148"/>
      <c r="N93" s="148"/>
      <c r="P93" s="112"/>
      <c r="Q93" s="112"/>
      <c r="R93" s="112"/>
      <c r="S93" s="112"/>
    </row>
    <row r="94" spans="1:19" s="149" customFormat="1" ht="21.75" customHeight="1">
      <c r="A94" s="112"/>
      <c r="B94" s="112"/>
      <c r="C94" s="112"/>
      <c r="D94" s="112"/>
      <c r="E94" s="147"/>
      <c r="F94" s="147"/>
      <c r="G94" s="117"/>
      <c r="H94" s="117"/>
      <c r="I94" s="117"/>
      <c r="J94" s="117"/>
      <c r="K94" s="117"/>
      <c r="L94" s="148"/>
      <c r="N94" s="148"/>
      <c r="P94" s="112"/>
      <c r="Q94" s="112"/>
      <c r="R94" s="112"/>
      <c r="S94" s="112"/>
    </row>
    <row r="95" spans="1:19" s="149" customFormat="1" ht="21.75" customHeight="1">
      <c r="A95" s="112"/>
      <c r="B95" s="112"/>
      <c r="C95" s="112"/>
      <c r="D95" s="112"/>
      <c r="E95" s="147"/>
      <c r="F95" s="147"/>
      <c r="G95" s="117"/>
      <c r="H95" s="117"/>
      <c r="I95" s="117"/>
      <c r="J95" s="117"/>
      <c r="K95" s="117"/>
      <c r="L95" s="148"/>
      <c r="N95" s="148"/>
      <c r="P95" s="112"/>
      <c r="Q95" s="112"/>
      <c r="R95" s="112"/>
      <c r="S95" s="112"/>
    </row>
    <row r="96" spans="1:19" s="149" customFormat="1" ht="21.75" customHeight="1">
      <c r="A96" s="112"/>
      <c r="B96" s="112"/>
      <c r="C96" s="112"/>
      <c r="D96" s="112"/>
      <c r="E96" s="147"/>
      <c r="F96" s="147"/>
      <c r="G96" s="117"/>
      <c r="H96" s="117"/>
      <c r="I96" s="117"/>
      <c r="J96" s="117"/>
      <c r="K96" s="117"/>
      <c r="L96" s="148"/>
      <c r="N96" s="148"/>
      <c r="P96" s="112"/>
      <c r="Q96" s="112"/>
      <c r="R96" s="112"/>
      <c r="S96" s="112"/>
    </row>
    <row r="97" spans="1:19" s="149" customFormat="1" ht="21.75" customHeight="1">
      <c r="A97" s="112"/>
      <c r="B97" s="112"/>
      <c r="C97" s="112"/>
      <c r="D97" s="112"/>
      <c r="E97" s="147"/>
      <c r="F97" s="147"/>
      <c r="G97" s="117"/>
      <c r="H97" s="117"/>
      <c r="I97" s="117"/>
      <c r="J97" s="117"/>
      <c r="K97" s="117"/>
      <c r="L97" s="148"/>
      <c r="N97" s="148"/>
      <c r="P97" s="112"/>
      <c r="Q97" s="112"/>
      <c r="R97" s="112"/>
      <c r="S97" s="112"/>
    </row>
    <row r="98" spans="1:19" s="149" customFormat="1" ht="21.75" customHeight="1">
      <c r="A98" s="112"/>
      <c r="B98" s="112"/>
      <c r="C98" s="112"/>
      <c r="D98" s="112"/>
      <c r="E98" s="147"/>
      <c r="F98" s="147"/>
      <c r="G98" s="117"/>
      <c r="H98" s="117"/>
      <c r="I98" s="117"/>
      <c r="J98" s="117"/>
      <c r="K98" s="117"/>
      <c r="L98" s="148"/>
      <c r="N98" s="148"/>
      <c r="P98" s="112"/>
      <c r="Q98" s="112"/>
      <c r="R98" s="112"/>
      <c r="S98" s="112"/>
    </row>
    <row r="99" spans="1:19" s="149" customFormat="1" ht="21.75" customHeight="1">
      <c r="A99" s="112"/>
      <c r="B99" s="112"/>
      <c r="C99" s="112"/>
      <c r="D99" s="112"/>
      <c r="E99" s="147"/>
      <c r="F99" s="147"/>
      <c r="G99" s="117"/>
      <c r="H99" s="117"/>
      <c r="I99" s="117"/>
      <c r="J99" s="117"/>
      <c r="K99" s="117"/>
      <c r="L99" s="148"/>
      <c r="N99" s="148"/>
      <c r="P99" s="112"/>
      <c r="Q99" s="112"/>
      <c r="R99" s="112"/>
      <c r="S99" s="112"/>
    </row>
    <row r="100" spans="1:19" s="149" customFormat="1" ht="21.75" customHeight="1">
      <c r="A100" s="112"/>
      <c r="B100" s="112"/>
      <c r="C100" s="112"/>
      <c r="D100" s="112"/>
      <c r="E100" s="147"/>
      <c r="F100" s="147"/>
      <c r="G100" s="117"/>
      <c r="H100" s="117"/>
      <c r="I100" s="117"/>
      <c r="J100" s="117"/>
      <c r="K100" s="117"/>
      <c r="L100" s="148"/>
      <c r="N100" s="148"/>
      <c r="P100" s="112"/>
      <c r="Q100" s="112"/>
      <c r="R100" s="112"/>
      <c r="S100" s="112"/>
    </row>
    <row r="101" spans="1:19" s="149" customFormat="1" ht="21.75" customHeight="1">
      <c r="A101" s="112"/>
      <c r="B101" s="112"/>
      <c r="C101" s="112"/>
      <c r="D101" s="112"/>
      <c r="E101" s="147"/>
      <c r="F101" s="147"/>
      <c r="G101" s="117"/>
      <c r="H101" s="117"/>
      <c r="I101" s="117"/>
      <c r="J101" s="117"/>
      <c r="K101" s="117"/>
      <c r="L101" s="148"/>
      <c r="N101" s="148"/>
      <c r="P101" s="112"/>
      <c r="Q101" s="112"/>
      <c r="R101" s="112"/>
      <c r="S101" s="112"/>
    </row>
    <row r="102" spans="1:19" s="149" customFormat="1" ht="21.75" customHeight="1">
      <c r="A102" s="112"/>
      <c r="B102" s="112"/>
      <c r="C102" s="112"/>
      <c r="D102" s="112"/>
      <c r="E102" s="147"/>
      <c r="F102" s="147"/>
      <c r="G102" s="117"/>
      <c r="H102" s="117"/>
      <c r="I102" s="117"/>
      <c r="J102" s="117"/>
      <c r="K102" s="117"/>
      <c r="L102" s="148"/>
      <c r="N102" s="148"/>
      <c r="P102" s="112"/>
      <c r="Q102" s="112"/>
      <c r="R102" s="112"/>
      <c r="S102" s="112"/>
    </row>
    <row r="103" spans="1:19" s="149" customFormat="1" ht="21.75" customHeight="1">
      <c r="A103" s="112"/>
      <c r="B103" s="112"/>
      <c r="C103" s="112"/>
      <c r="D103" s="112"/>
      <c r="E103" s="147"/>
      <c r="F103" s="147"/>
      <c r="G103" s="117"/>
      <c r="H103" s="117"/>
      <c r="I103" s="117"/>
      <c r="J103" s="117"/>
      <c r="K103" s="117"/>
      <c r="L103" s="148"/>
      <c r="N103" s="148"/>
      <c r="P103" s="112"/>
      <c r="Q103" s="112"/>
      <c r="R103" s="112"/>
      <c r="S103" s="112"/>
    </row>
    <row r="104" spans="1:19" s="149" customFormat="1" ht="21.75" customHeight="1">
      <c r="A104" s="112"/>
      <c r="B104" s="112"/>
      <c r="C104" s="112"/>
      <c r="D104" s="112"/>
      <c r="E104" s="147"/>
      <c r="F104" s="147"/>
      <c r="G104" s="117"/>
      <c r="H104" s="117"/>
      <c r="I104" s="117"/>
      <c r="J104" s="117"/>
      <c r="K104" s="117"/>
      <c r="L104" s="148"/>
      <c r="N104" s="148"/>
      <c r="P104" s="112"/>
      <c r="Q104" s="112"/>
      <c r="R104" s="112"/>
      <c r="S104" s="112"/>
    </row>
    <row r="105" spans="1:19" s="149" customFormat="1" ht="21.75" customHeight="1">
      <c r="A105" s="112"/>
      <c r="B105" s="112"/>
      <c r="C105" s="112"/>
      <c r="D105" s="112"/>
      <c r="E105" s="147"/>
      <c r="F105" s="147"/>
      <c r="G105" s="117"/>
      <c r="H105" s="117"/>
      <c r="I105" s="117"/>
      <c r="J105" s="117"/>
      <c r="K105" s="117"/>
      <c r="L105" s="148"/>
      <c r="N105" s="148"/>
      <c r="P105" s="112"/>
      <c r="Q105" s="112"/>
      <c r="R105" s="112"/>
      <c r="S105" s="112"/>
    </row>
  </sheetData>
  <sheetProtection/>
  <mergeCells count="4">
    <mergeCell ref="I5:K5"/>
    <mergeCell ref="M5:O5"/>
    <mergeCell ref="I50:K50"/>
    <mergeCell ref="M50:O50"/>
  </mergeCells>
  <printOptions horizontalCentered="1"/>
  <pageMargins left="0.8661417322834646" right="0.35433070866141736" top="0.7086614173228347" bottom="0" header="0.1968503937007874" footer="0.1968503937007874"/>
  <pageSetup firstPageNumber="2" useFirstPageNumber="1" fitToHeight="0" horizontalDpi="600" verticalDpi="600" orientation="portrait" paperSize="9" scale="7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Danita Sirabowornkit</cp:lastModifiedBy>
  <cp:lastPrinted>2023-02-22T04:30:31Z</cp:lastPrinted>
  <dcterms:created xsi:type="dcterms:W3CDTF">1999-07-14T02:33:10Z</dcterms:created>
  <dcterms:modified xsi:type="dcterms:W3CDTF">2023-02-22T04:30:35Z</dcterms:modified>
  <cp:category/>
  <cp:version/>
  <cp:contentType/>
  <cp:contentStatus/>
</cp:coreProperties>
</file>