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L\L_Lease IT\2025\Q3'2025\Convert_Q3'2025\"/>
    </mc:Choice>
  </mc:AlternateContent>
  <xr:revisionPtr revIDLastSave="0" documentId="13_ncr:1_{58327E72-1B53-4560-91EA-3A22D9C311DB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BS" sheetId="3" r:id="rId1"/>
    <sheet name="PL" sheetId="4" r:id="rId2"/>
    <sheet name="SE-Conso" sheetId="5" r:id="rId3"/>
    <sheet name="SE-Separate" sheetId="2" r:id="rId4"/>
    <sheet name="CF" sheetId="6" r:id="rId5"/>
  </sheets>
  <definedNames>
    <definedName name="_xlnm._FilterDatabase" localSheetId="0" hidden="1">BS!$A$6:$O$95</definedName>
    <definedName name="_xlnm._FilterDatabase" localSheetId="4" hidden="1">CF!#REF!</definedName>
    <definedName name="_xlnm._FilterDatabase" localSheetId="1" hidden="1">PL!$A$41:$K$66</definedName>
    <definedName name="_xlnm.Print_Area" localSheetId="0">BS!$A$1:$O$98</definedName>
    <definedName name="_xlnm.Print_Area" localSheetId="4">CF!$A$1:$O$78</definedName>
    <definedName name="_xlnm.Print_Area" localSheetId="1">PL!$A$1:$K$68</definedName>
    <definedName name="_xlnm.Print_Area" localSheetId="2">'SE-Conso'!$A$1:$K$25</definedName>
    <definedName name="_xlnm.Print_Area" localSheetId="3">'SE-Separate'!$A$1:$K$25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0" i="2"/>
  <c r="I21" i="5"/>
  <c r="I20" i="5"/>
  <c r="I27" i="3"/>
  <c r="O69" i="3"/>
  <c r="M69" i="3"/>
  <c r="K69" i="3"/>
  <c r="I69" i="3"/>
  <c r="K20" i="2" l="1"/>
  <c r="K21" i="2"/>
  <c r="K20" i="5"/>
  <c r="K21" i="5"/>
  <c r="C19" i="5"/>
  <c r="C22" i="5" s="1"/>
  <c r="K18" i="4"/>
  <c r="G18" i="4"/>
  <c r="K13" i="4"/>
  <c r="G13" i="4"/>
  <c r="I18" i="4" l="1"/>
  <c r="E18" i="4"/>
  <c r="I13" i="4"/>
  <c r="E13" i="4"/>
  <c r="K19" i="4"/>
  <c r="K21" i="4" s="1"/>
  <c r="K23" i="4" s="1"/>
  <c r="K31" i="4" s="1"/>
  <c r="G19" i="4"/>
  <c r="G21" i="4" s="1"/>
  <c r="G23" i="4" s="1"/>
  <c r="G27" i="4" s="1"/>
  <c r="K27" i="4" l="1"/>
  <c r="I19" i="4"/>
  <c r="I21" i="4" s="1"/>
  <c r="I23" i="4" s="1"/>
  <c r="I31" i="4" s="1"/>
  <c r="E19" i="4"/>
  <c r="E21" i="4" s="1"/>
  <c r="E23" i="4" s="1"/>
  <c r="E27" i="4" s="1"/>
  <c r="G31" i="4"/>
  <c r="I27" i="4" l="1"/>
  <c r="E31" i="4"/>
  <c r="O61" i="6"/>
  <c r="M61" i="6"/>
  <c r="K61" i="6"/>
  <c r="I61" i="6"/>
  <c r="O90" i="3"/>
  <c r="M90" i="3"/>
  <c r="K90" i="3"/>
  <c r="I90" i="3"/>
  <c r="K48" i="3" l="1"/>
  <c r="K27" i="3"/>
  <c r="M68" i="6"/>
  <c r="K49" i="3" l="1"/>
  <c r="I78" i="3"/>
  <c r="I79" i="3" l="1"/>
  <c r="I91" i="3" s="1"/>
  <c r="K10" i="5"/>
  <c r="K11" i="5"/>
  <c r="K12" i="5"/>
  <c r="K52" i="4"/>
  <c r="I52" i="4"/>
  <c r="G52" i="4"/>
  <c r="K47" i="4"/>
  <c r="I47" i="4"/>
  <c r="G47" i="4"/>
  <c r="K10" i="2"/>
  <c r="K78" i="3"/>
  <c r="M78" i="3"/>
  <c r="O78" i="3"/>
  <c r="M48" i="3"/>
  <c r="O48" i="3"/>
  <c r="M27" i="3"/>
  <c r="O27" i="3"/>
  <c r="I68" i="6"/>
  <c r="K68" i="6"/>
  <c r="O68" i="6"/>
  <c r="C19" i="2"/>
  <c r="E52" i="4"/>
  <c r="E47" i="4"/>
  <c r="I48" i="3"/>
  <c r="K16" i="2"/>
  <c r="K16" i="5"/>
  <c r="D27" i="2"/>
  <c r="K18" i="5"/>
  <c r="G13" i="5"/>
  <c r="G14" i="5"/>
  <c r="E13" i="5"/>
  <c r="E14" i="5" s="1"/>
  <c r="C13" i="5"/>
  <c r="C14" i="5" s="1"/>
  <c r="G19" i="2"/>
  <c r="G22" i="2" s="1"/>
  <c r="E19" i="2"/>
  <c r="E22" i="2" s="1"/>
  <c r="K18" i="2"/>
  <c r="G13" i="2"/>
  <c r="G14" i="2" s="1"/>
  <c r="E13" i="2"/>
  <c r="E14" i="2" s="1"/>
  <c r="K12" i="2"/>
  <c r="C13" i="2"/>
  <c r="C14" i="2" s="1"/>
  <c r="G19" i="5"/>
  <c r="G22" i="5" s="1"/>
  <c r="E19" i="5"/>
  <c r="C23" i="5"/>
  <c r="C22" i="2" l="1"/>
  <c r="C23" i="2" s="1"/>
  <c r="E22" i="5"/>
  <c r="E27" i="5" s="1"/>
  <c r="G23" i="2"/>
  <c r="O79" i="3"/>
  <c r="G23" i="5"/>
  <c r="G53" i="4"/>
  <c r="G55" i="4" s="1"/>
  <c r="E27" i="2"/>
  <c r="E23" i="2"/>
  <c r="K53" i="4"/>
  <c r="K55" i="4" s="1"/>
  <c r="E53" i="4"/>
  <c r="E55" i="4" s="1"/>
  <c r="E57" i="4" s="1"/>
  <c r="I17" i="5" s="1"/>
  <c r="O49" i="3"/>
  <c r="C27" i="5"/>
  <c r="K79" i="3"/>
  <c r="K91" i="3" s="1"/>
  <c r="I49" i="3"/>
  <c r="I92" i="3" s="1"/>
  <c r="I53" i="4"/>
  <c r="M79" i="3"/>
  <c r="M49" i="3"/>
  <c r="I55" i="4" l="1"/>
  <c r="M9" i="6" s="1"/>
  <c r="M22" i="6" s="1"/>
  <c r="M38" i="6" s="1"/>
  <c r="M42" i="6" s="1"/>
  <c r="E65" i="4"/>
  <c r="C27" i="2"/>
  <c r="E23" i="5"/>
  <c r="K57" i="4"/>
  <c r="K61" i="4" s="1"/>
  <c r="O9" i="6"/>
  <c r="O22" i="6" s="1"/>
  <c r="O38" i="6" s="1"/>
  <c r="O42" i="6" s="1"/>
  <c r="O69" i="6" s="1"/>
  <c r="O71" i="6" s="1"/>
  <c r="G57" i="4"/>
  <c r="K9" i="6"/>
  <c r="K22" i="6" s="1"/>
  <c r="K38" i="6" s="1"/>
  <c r="K42" i="6" s="1"/>
  <c r="K69" i="6" s="1"/>
  <c r="K71" i="6" s="1"/>
  <c r="I9" i="6"/>
  <c r="I22" i="6" s="1"/>
  <c r="O91" i="3"/>
  <c r="O92" i="3" s="1"/>
  <c r="G27" i="5"/>
  <c r="G27" i="2"/>
  <c r="K92" i="3"/>
  <c r="I57" i="4" l="1"/>
  <c r="I65" i="4" s="1"/>
  <c r="K65" i="4"/>
  <c r="G61" i="4"/>
  <c r="G65" i="4"/>
  <c r="E61" i="4"/>
  <c r="M69" i="6"/>
  <c r="M71" i="6" s="1"/>
  <c r="M72" i="6" s="1"/>
  <c r="I38" i="6"/>
  <c r="I42" i="6" s="1"/>
  <c r="I69" i="6" s="1"/>
  <c r="I71" i="6" s="1"/>
  <c r="I72" i="6" s="1"/>
  <c r="I13" i="5"/>
  <c r="I13" i="2"/>
  <c r="I14" i="2" s="1"/>
  <c r="K11" i="2"/>
  <c r="K13" i="2" s="1"/>
  <c r="K14" i="2" s="1"/>
  <c r="I17" i="2" l="1"/>
  <c r="I61" i="4"/>
  <c r="M91" i="3"/>
  <c r="M92" i="3" s="1"/>
  <c r="K17" i="5"/>
  <c r="I19" i="5"/>
  <c r="I22" i="5" s="1"/>
  <c r="I14" i="5"/>
  <c r="K13" i="5"/>
  <c r="K14" i="5" s="1"/>
  <c r="K17" i="2" l="1"/>
  <c r="K19" i="2" s="1"/>
  <c r="K22" i="2" s="1"/>
  <c r="K23" i="2" s="1"/>
  <c r="I19" i="2"/>
  <c r="I22" i="2" s="1"/>
  <c r="I27" i="2" s="1"/>
  <c r="K19" i="5"/>
  <c r="K22" i="5" s="1"/>
  <c r="I23" i="2" l="1"/>
  <c r="I23" i="5"/>
  <c r="I27" i="5" l="1"/>
  <c r="K23" i="5" l="1"/>
</calcChain>
</file>

<file path=xl/sharedStrings.xml><?xml version="1.0" encoding="utf-8"?>
<sst xmlns="http://schemas.openxmlformats.org/spreadsheetml/2006/main" count="327" uniqueCount="196">
  <si>
    <t>สินทรัพย์หมุนเวียน</t>
  </si>
  <si>
    <t>รวมสินทรัพย์หมุนเวียน</t>
  </si>
  <si>
    <t>รวมสินทรัพย์</t>
  </si>
  <si>
    <t>หนี้สินหมุนเวียน</t>
  </si>
  <si>
    <t>หนี้สินหมุนเวียนอื่น</t>
  </si>
  <si>
    <t>รวมหนี้สินหมุนเวียน</t>
  </si>
  <si>
    <t>รวมหนี้สิน</t>
  </si>
  <si>
    <t>รวมรายได้</t>
  </si>
  <si>
    <t>สินทรัพย์</t>
  </si>
  <si>
    <t>รวมค่าใช้จ่าย</t>
  </si>
  <si>
    <t>รวม</t>
  </si>
  <si>
    <t>สินทรัพย์ไม่หมุนเวียน</t>
  </si>
  <si>
    <t>รวมสินทรัพย์ไม่หมุนเวียน</t>
  </si>
  <si>
    <t>หมายเหตุ</t>
  </si>
  <si>
    <t xml:space="preserve">ทุนเรือนหุ้น </t>
  </si>
  <si>
    <t xml:space="preserve">ค่าใช้จ่าย </t>
  </si>
  <si>
    <t>รายได้</t>
  </si>
  <si>
    <t>หนี้สินและส่วนของผู้ถือหุ้น</t>
  </si>
  <si>
    <t>ส่วนของผู้ถือหุ้น</t>
  </si>
  <si>
    <t>รวมส่วนของผู้ถือหุ้น</t>
  </si>
  <si>
    <t>รวมหนี้สินและส่วนของผู้ถือหุ้น</t>
  </si>
  <si>
    <t>หมายเหตุประกอบงบการเงินเป็นส่วนหนึ่งของงบการเงินนี้</t>
  </si>
  <si>
    <t xml:space="preserve">   </t>
  </si>
  <si>
    <t>สินทรัพย์หมุนเวียนอื่น</t>
  </si>
  <si>
    <t>รายได้ดอกเบี้ย</t>
  </si>
  <si>
    <t>รายได้อื่น</t>
  </si>
  <si>
    <t>รายได้ค่าธรรมเนียมและบริการ</t>
  </si>
  <si>
    <t>เงินสดและรายการเทียบเท่าเงินสด</t>
  </si>
  <si>
    <t>รวมหนี้สินไม่หมุนเวียน</t>
  </si>
  <si>
    <t>หนี้สินไม่หมุนเวียน</t>
  </si>
  <si>
    <t>ยังไม่ได้จัดสรร</t>
  </si>
  <si>
    <t>ค่าใช้จ่ายในการบริหาร</t>
  </si>
  <si>
    <t>เงินฝากธนาคารที่มีภาระค้ำประกัน</t>
  </si>
  <si>
    <t>จัดสรรแล้ว -</t>
  </si>
  <si>
    <t>สำรองตามกฎหมาย</t>
  </si>
  <si>
    <t xml:space="preserve">อุปกรณ์ </t>
  </si>
  <si>
    <t xml:space="preserve">สินทรัพย์ไม่มีตัวตน </t>
  </si>
  <si>
    <t>งบกระแสเงินสด</t>
  </si>
  <si>
    <t>กระแสเงินสดจากกิจกรรมดำเนินงาน</t>
  </si>
  <si>
    <t xml:space="preserve">   จากกิจกรรมดำเนินงาน</t>
  </si>
  <si>
    <t>งบกระแสเงินสด (ต่อ)</t>
  </si>
  <si>
    <t xml:space="preserve">   สินทรัพย์หมุนเวียนอื่น</t>
  </si>
  <si>
    <t xml:space="preserve">   หนี้สินหมุนเวียนอื่น</t>
  </si>
  <si>
    <t>กระแสเงินสดจากกิจกรรมจัดหาเงิน</t>
  </si>
  <si>
    <t>กำไรขาดทุน:</t>
  </si>
  <si>
    <t>(หน่วย: พันบาท)</t>
  </si>
  <si>
    <t>(ยังไม่ได้ตรวจสอบ แต่สอบทานแล้ว)</t>
  </si>
  <si>
    <t>กำไรขาดทุนเบ็ดเสร็จรวมสำหรับงวด</t>
  </si>
  <si>
    <t>เงินสดและรายการเทียบเท่าเงินสด ณ วันสิ้นงวด</t>
  </si>
  <si>
    <t>สินทรัพย์จากการดำเนินงาน (เพิ่มขึ้น) ลดลง</t>
  </si>
  <si>
    <t>เงินสดและรายการเทียบเท่าเงินสด ณ วันต้นงวด</t>
  </si>
  <si>
    <t>ส่วนเกินมูลค่าหุ้นสามัญ</t>
  </si>
  <si>
    <t>ส่วนเกินมูลค่า</t>
  </si>
  <si>
    <t>หุ้นสามัญ</t>
  </si>
  <si>
    <t xml:space="preserve">   ค่าเสื่อมราคาและค่าตัดจำหน่าย</t>
  </si>
  <si>
    <t>สินทรัพย์ภาษีเงินได้รอการตัดบัญชี</t>
  </si>
  <si>
    <t>เงินสดจ่ายซื้ออุปกรณ์</t>
  </si>
  <si>
    <t>ชำระเต็มมูลค่าแล้ว</t>
  </si>
  <si>
    <t>จำหน่ายและ</t>
  </si>
  <si>
    <t xml:space="preserve">รายการปรับกระทบยอดกำไรก่อนค่าใช้จ่ายภาษีเงินได้เป็นเงินสดรับ (จ่าย) </t>
  </si>
  <si>
    <t xml:space="preserve">   ลูกหนี้ตามสัญญาเงินให้กู้ยืม</t>
  </si>
  <si>
    <t xml:space="preserve">   ลูกหนี้จากการรับซื้อสิทธิเรียกร้อง</t>
  </si>
  <si>
    <t>กำไรขาดทุนเบ็ดเสร็จอื่น:</t>
  </si>
  <si>
    <t xml:space="preserve">   ลูกหนี้ตามสัญญาเช่าการเงิน</t>
  </si>
  <si>
    <t xml:space="preserve">   ลูกหนี้ตามสัญญาเช่าซื้อ</t>
  </si>
  <si>
    <t>(หน่วย: พันบาท ยกเว้นกำไรต่อหุ้นแสดงเป็นบาท)</t>
  </si>
  <si>
    <t>หุ้นกู้ - สุทธิจากส่วนที่ถึงกำหนดชำระภายในหนึ่งปี</t>
  </si>
  <si>
    <t>ทรัพย์สินรอการขาย</t>
  </si>
  <si>
    <t>จัดสรรแล้ว - สำรองตามกฎหมาย</t>
  </si>
  <si>
    <t xml:space="preserve">ยังไม่ได้จัดสรร </t>
  </si>
  <si>
    <t>(ยังไม่ได้ตรวจสอบ</t>
  </si>
  <si>
    <t>(ตรวจสอบแล้ว)</t>
  </si>
  <si>
    <t>แต่สอบทานแล้ว)</t>
  </si>
  <si>
    <t>กรรมการ</t>
  </si>
  <si>
    <t xml:space="preserve">   ในสินทรัพย์และหนี้สินดำเนินงาน</t>
  </si>
  <si>
    <t>4</t>
  </si>
  <si>
    <t>5</t>
  </si>
  <si>
    <t>ทุนจดทะเบียน</t>
  </si>
  <si>
    <t>เงินสดจ่ายซื้อสินทรัพย์ไม่มีตัวตน</t>
  </si>
  <si>
    <t>ทุนออกจำหน่ายและชำระเต็มมูลค่าแล้ว</t>
  </si>
  <si>
    <t>ทุนที่ออก</t>
  </si>
  <si>
    <t>งบการเงินรวม</t>
  </si>
  <si>
    <t>งบการเงินเฉพาะกิจการ</t>
  </si>
  <si>
    <t>กำหนดชำระภายในหนึ่งปี</t>
  </si>
  <si>
    <t>ลูกหนี้ตามสัญญาเช่าซื้อ - สุทธิจากส่วนที่ถึง</t>
  </si>
  <si>
    <t>ลูกหนี้ตามสัญญาเงินให้กู้ยืม - ส่วนที่ถึง</t>
  </si>
  <si>
    <t>ลูกหนี้จากการรับซื้อสิทธิเรียกร้อง - ส่วนที่ถึง</t>
  </si>
  <si>
    <t>ลูกหนี้ตามสัญญาเช่าการเงิน - ส่วนที่ถึง</t>
  </si>
  <si>
    <t>ลูกหนี้ตามสัญญาเช่าซื้อ - ส่วนที่ถึง</t>
  </si>
  <si>
    <t>ลูกหนี้ตามสัญญาเช่าการเงิน - สุทธิจากส่วนที่ถึง</t>
  </si>
  <si>
    <t>ลูกหนี้ตามสัญญาเงินให้กู้ยืม - สุทธิจากส่วนที่ถึง</t>
  </si>
  <si>
    <t>บริษัท ลีซ อิท จำกัด (มหาชน) และบริษัทย่อย</t>
  </si>
  <si>
    <t>เงินลงทุนในบริษัทย่อย</t>
  </si>
  <si>
    <t>กำไรขาดทุนเบ็ดเสร็จอื่นสำหรับงวด</t>
  </si>
  <si>
    <t>ลูกหนี้จากการรับซื้อสิทธิเรียกร้อง - สุทธิจากส่วนที่ถึง</t>
  </si>
  <si>
    <t>ภายในหนึ่งปี</t>
  </si>
  <si>
    <t>ข้อมูลกระแสเงินสดเปิดเผยเพิ่มเติม</t>
  </si>
  <si>
    <t>รายการที่มิใช่เงินสด</t>
  </si>
  <si>
    <t>ค่าใช้จ่ายในการบริการ</t>
  </si>
  <si>
    <t>เงินสดจ่ายชำระคืนหุ้นกู้</t>
  </si>
  <si>
    <t xml:space="preserve">   จำนวนหุ้นสามัญถัวเฉลี่ยถ่วงน้ำหนัก (พันหุ้น)</t>
  </si>
  <si>
    <t>สินทรัพย์สิทธิการใช้</t>
  </si>
  <si>
    <t>ประมาณการหนี้สินไม่หมุนเวียนอื่น</t>
  </si>
  <si>
    <t>3</t>
  </si>
  <si>
    <t>หนี้สินจากการดำเนินงานเพิ่มขึ้น (ลดลง)</t>
  </si>
  <si>
    <t>เงินสดจ่ายซื้อหลักทรัพย์เพื่อค้า</t>
  </si>
  <si>
    <t>เงินสดรับจากการจำหน่ายหลักทรัพย์เพื่อค้า</t>
  </si>
  <si>
    <t>งบกำไรขาดทุนเบ็ดเสร็จ</t>
  </si>
  <si>
    <t>ส่วนของหนี้สินตามสัญญาเช่าที่ถึงกำหนดชำระ</t>
  </si>
  <si>
    <t>หนี้สินทางการเงินหมุนเวียนอื่น</t>
  </si>
  <si>
    <t>ต้นทุนทางการเงิน</t>
  </si>
  <si>
    <t xml:space="preserve">   กำไรจากการจำหน่ายหลักทรัพย์เพื่อค้า</t>
  </si>
  <si>
    <t xml:space="preserve">   ต้นทุนทางการเงิน</t>
  </si>
  <si>
    <t xml:space="preserve">   หนี้สินทางการเงินหมุนเวียนอื่น</t>
  </si>
  <si>
    <t>เงินสดจ่ายชำระหนี้สินตามสัญญาเช่า</t>
  </si>
  <si>
    <t xml:space="preserve">   รายได้ดอกเบี้ย</t>
  </si>
  <si>
    <t xml:space="preserve">   หนี้สินทางการเงินไม่หมุนเวียนอื่น</t>
  </si>
  <si>
    <t xml:space="preserve">   เงินสดรับจากดอกเบี้ย</t>
  </si>
  <si>
    <t xml:space="preserve">   เจ้าหนี้จากการซื้อสินทรัพย์ไม่มีตัวตน</t>
  </si>
  <si>
    <t xml:space="preserve">   จ่ายดอกเบี้ย</t>
  </si>
  <si>
    <t>14</t>
  </si>
  <si>
    <t>6</t>
  </si>
  <si>
    <t xml:space="preserve">   ลูกหนี้การค้า - ขายผ่อนชำระ </t>
  </si>
  <si>
    <t>ขาดทุนสำหรับงวด</t>
  </si>
  <si>
    <t>หุ้นสามัญ 601,732,935 หุ้น มูลค่าหุ้นละ 1 บาท</t>
  </si>
  <si>
    <t>หุ้นสามัญ 442,931,237 หุ้น มูลค่าหุ้นละ 1 บาท</t>
  </si>
  <si>
    <t>เงินสดรับจากการจำหน่ายอุปกรณ์</t>
  </si>
  <si>
    <t>ยอดคงเหลือ ณ วันที่ 1 มกราคม 2567</t>
  </si>
  <si>
    <t>ลูกหนี้ตามสัญญาเงินให้กู้ยืมระยะยาว - ส่วนที่ถึง</t>
  </si>
  <si>
    <t>ลูกหนี้ตามสัญญาเงินให้กู้ยืมระยะยาว - สุทธิจากส่วนที่ถึง</t>
  </si>
  <si>
    <t>หนี้สินทางการเงินไม่หมุนเวียนอื่น</t>
  </si>
  <si>
    <t xml:space="preserve">งบฐานะการเงิน </t>
  </si>
  <si>
    <t>งบฐานะการเงิน (ต่อ)</t>
  </si>
  <si>
    <t>15</t>
  </si>
  <si>
    <t>งบการเปลี่ยนแปลงส่วนของผู้ถือหุ้น</t>
  </si>
  <si>
    <t>งบการเปลี่ยนแปลงส่วนของผู้ถือหุ้น (ต่อ)</t>
  </si>
  <si>
    <t>16</t>
  </si>
  <si>
    <t>กำไร (ขาดทุน) สะสม</t>
  </si>
  <si>
    <t xml:space="preserve">   ลูกหนี้ตามสัญญาเงินให้กู้ยืมระยะยาว</t>
  </si>
  <si>
    <t>กำไร (ขาดทุน) ต่อหุ้น</t>
  </si>
  <si>
    <t>กำไร (ขาดทุน) จากการดำเนินงานก่อนการเปลี่ยนแปลง</t>
  </si>
  <si>
    <t>กระแสเงินสดจากกิจกรรมลงทุน</t>
  </si>
  <si>
    <t xml:space="preserve">   รายได้เงินปันผลจากบริษัทย่อย</t>
  </si>
  <si>
    <t xml:space="preserve">   ภาษีเงินได้รับคืน (จ่าย) </t>
  </si>
  <si>
    <t>รายได้ (ค่าใช้จ่าย) ภาษีเงินได้</t>
  </si>
  <si>
    <t>กระแสเงินสดสุทธิจาก (ใช้ไปใน) กิจกรรมลงทุน</t>
  </si>
  <si>
    <t>31 ธันวาคม 2567</t>
  </si>
  <si>
    <t>ลูกหนี้การค้า - ขายผ่อนชำระ - สุทธิจากส่วนที่ถึง</t>
  </si>
  <si>
    <t xml:space="preserve">   กำหนดชำระภายในหนึ่งปี</t>
  </si>
  <si>
    <t>หนี้สินตามสัญญาเช่า - สุทธิจากส่วนที่ถึงกำหนดชำระ</t>
  </si>
  <si>
    <t>ยอดคงเหลือ ณ วันที่ 1 มกราคม 2568</t>
  </si>
  <si>
    <t>ลูกหนี้การค้าและลูกหนี้หมุนเวียนอื่น</t>
  </si>
  <si>
    <t>ลูกหนี้การค้า - ขายผ่อนชำระ  - ส่วนที่ถึง</t>
  </si>
  <si>
    <t>เงินให้กู้ยืมระยะสั้นแก่บริษัทย่อย</t>
  </si>
  <si>
    <t>11</t>
  </si>
  <si>
    <t>เจ้าหนี้การค้าและเจ้าหนี้หมุนเวียนอื่น</t>
  </si>
  <si>
    <t>ส่วนของหุ้นกู้ที่ถึงกำหนดชำระภายในหนึ่งปี</t>
  </si>
  <si>
    <t>ภาษีเงินได้นิติบุคคลค้างจ่าย</t>
  </si>
  <si>
    <t>ประมาณการหนี้สินไม่หมุนเวียนสำหรับผลประโยชน์</t>
  </si>
  <si>
    <t>ของพนักงาน</t>
  </si>
  <si>
    <t>กำไร (ขาดทุน) จากการดำเนินงาน</t>
  </si>
  <si>
    <t>กำไร (ขาดทุน) ก่อนภาษีเงินได้</t>
  </si>
  <si>
    <t>กำไร (ขาดทุน) สำหรับงวด</t>
  </si>
  <si>
    <t>13</t>
  </si>
  <si>
    <t>กำไร (ขาดทุน) เบ็ดเสร็จรวมสำหรับงวด</t>
  </si>
  <si>
    <t xml:space="preserve">กำไร (ขาดทุน) ต่อหุ้นขั้นพื้นฐาน </t>
  </si>
  <si>
    <t xml:space="preserve">   กำไร (ขาดทุน) ส่วนที่เป็นของผู้ถือหุ้นของบริษัทฯ</t>
  </si>
  <si>
    <t>กำไรสำหรับงวด</t>
  </si>
  <si>
    <t>17</t>
  </si>
  <si>
    <t>เงินสดรับจากเงินปันผลจากบริษัทย่อย</t>
  </si>
  <si>
    <t>เงินสดและรายการเทียบเท่าเงินสดเพิ่มขึ้น (ลดลง) สุทธิ</t>
  </si>
  <si>
    <t xml:space="preserve">   ขาดทุนจากการจำหน่ายอุปกรณ์</t>
  </si>
  <si>
    <t xml:space="preserve">   ประมาณการหนี้สินสำหรับผลประโยชน์ของพนักงาน</t>
  </si>
  <si>
    <t xml:space="preserve">   ลูกหนี้การค้าและลูกหนี้หมุนเวียนอื่น</t>
  </si>
  <si>
    <t xml:space="preserve">   เจ้าหนี้การค้าและเจ้าหนี้หมุนเวียนอื่น</t>
  </si>
  <si>
    <t>กำไรจากการเปลี่ยนแปลงมูลค่ายุติธรรมในหลักทรัพย์เพื่อค้า</t>
  </si>
  <si>
    <t xml:space="preserve">เงินสดรับจากการออกหุ้นกู้ </t>
  </si>
  <si>
    <t>19</t>
  </si>
  <si>
    <t>เงินสดรับจากเงินกู้ยืมระยะสั้นจากสถาบันการเงิน</t>
  </si>
  <si>
    <t>เงินสดจ่ายชำระคืนเงินกู้ยืมระยะสั้นจากสถาบันการเงิน</t>
  </si>
  <si>
    <t>รับโอนทรัพย์สินรอการขายจากลูกหนี้ตามสัญญาเงินให้กู้ยืม</t>
  </si>
  <si>
    <t>ณ วันที่ 30 กันยายน 2568</t>
  </si>
  <si>
    <t>30 กันยายน 2568</t>
  </si>
  <si>
    <t>สำหรับงวดสามเดือนสิ้นสุดวันที่ 30 กันยายน 2568</t>
  </si>
  <si>
    <t>สำหรับงวดเก้าเดือนสิ้นสุดวันที่ 30 กันยายน 2568</t>
  </si>
  <si>
    <t>ยอดคงเหลือ ณ วันที่ 30 กันยายน 2567</t>
  </si>
  <si>
    <t>ยอดคงเหลือ ณ วันที่ 30 กันยายน 2568</t>
  </si>
  <si>
    <t>ผลขาดทุนด้านเครดิตที่คาดว่าจะเกิดขึ้น (โอนกลับ)</t>
  </si>
  <si>
    <t>ลดสำรองตามกฎหมาย (หมายเหตุ 19)</t>
  </si>
  <si>
    <t>โอนส่วนเกินมูลค่าหุ้นสามัญ (หมายเหตุ 19)</t>
  </si>
  <si>
    <t>กระแสเงินสดจาก (ใช้ไปใน) กิจกรรมดำเนินงาน</t>
  </si>
  <si>
    <t>กระแสเงินสดสุทธิจาก (ใช้ไปใน) กิจกรรมดำเนินงาน</t>
  </si>
  <si>
    <t>เงินฝากธนาคารที่มีภาระค้ำประกันลดลง</t>
  </si>
  <si>
    <t>กระแสเงินสดสุทธิใช้ไปในกิจกรรมจัดหาเงิน</t>
  </si>
  <si>
    <t xml:space="preserve">   ผลขาดทุนด้านเครดิตที่คาดว่าจะเกิดขึ้น (โอนกลับ)</t>
  </si>
  <si>
    <t>เงินให้กู้ยืมระยะสั้นแก่บริษัทย่อยเพิ่มขึ้น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</si>
</sst>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164" formatCode="_-* #,##0.00_-;\-* #,##0.00_-;_-* &quot;-&quot;??_-;_-@_-"/>
    <numFmt numFmtId="165" formatCode="#,##0.00\ ;\(#,##0.00\)"/>
    <numFmt numFmtId="166" formatCode="#,##0.00;\(#,##0.00\)"/>
    <numFmt numFmtId="167" formatCode="_(* #,##0_);_(* \(#,##0\);_(* &quot;-&quot;??_);_(@_)"/>
    <numFmt numFmtId="168" formatCode="_-* #,##0_-;\-* #,##0_-;_-* &quot;-&quot;??_-;_-@_-"/>
    <numFmt numFmtId="169" formatCode="#,##0_ ;\-#,##0\ "/>
    <numFmt numFmtId="170" formatCode="_(* #,##0.000_);_(* \(#,##0.000\);_(* &quot;-&quot;???_);_(@_)"/>
    <numFmt numFmtId="171" formatCode="0.0%"/>
    <numFmt numFmtId="172" formatCode="0.00_)"/>
    <numFmt numFmtId="173" formatCode="dd\-mmm\-yy_)"/>
    <numFmt numFmtId="174" formatCode="#,##0.00\ &quot;F&quot;;\-#,##0.00\ &quot;F&quot;"/>
    <numFmt numFmtId="175" formatCode="_(* #,##0.000_);_(* \(#,##0.000\);_(* &quot;-&quot;??_);_(@_)"/>
  </numFmts>
  <fonts count="22">
    <font>
      <sz val="15"/>
      <name val="Angsana New"/>
      <family val="1"/>
    </font>
    <font>
      <sz val="14"/>
      <name val="Cordia New"/>
      <family val="2"/>
    </font>
    <font>
      <sz val="8"/>
      <name val="Angsana New"/>
      <family val="1"/>
    </font>
    <font>
      <sz val="14"/>
      <name val="Cordia New"/>
      <family val="2"/>
    </font>
    <font>
      <sz val="10"/>
      <name val="ApFont"/>
    </font>
    <font>
      <b/>
      <sz val="16"/>
      <name val="Angsana New"/>
      <family val="1"/>
    </font>
    <font>
      <sz val="11"/>
      <name val="Times New Roman"/>
      <family val="1"/>
    </font>
    <font>
      <sz val="12"/>
      <name val="EucrosiaUPC"/>
      <family val="1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sz val="16"/>
      <color theme="0"/>
      <name val="Angsana New"/>
      <family val="1"/>
    </font>
    <font>
      <sz val="15"/>
      <name val="Angsana New"/>
      <family val="1"/>
    </font>
    <font>
      <sz val="14"/>
      <name val="Angsana New"/>
      <family val="1"/>
    </font>
    <font>
      <strike/>
      <sz val="14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4" fontId="9" fillId="0" borderId="0"/>
    <xf numFmtId="173" fontId="9" fillId="0" borderId="0"/>
    <xf numFmtId="171" fontId="9" fillId="0" borderId="0"/>
    <xf numFmtId="38" fontId="10" fillId="2" borderId="0" applyNumberFormat="0" applyBorder="0" applyAlignment="0" applyProtection="0"/>
    <xf numFmtId="10" fontId="10" fillId="3" borderId="1" applyNumberFormat="0" applyBorder="0" applyAlignment="0" applyProtection="0"/>
    <xf numFmtId="37" fontId="11" fillId="0" borderId="0"/>
    <xf numFmtId="172" fontId="12" fillId="0" borderId="0"/>
    <xf numFmtId="39" fontId="6" fillId="0" borderId="0"/>
    <xf numFmtId="0" fontId="4" fillId="0" borderId="0"/>
    <xf numFmtId="10" fontId="8" fillId="0" borderId="0" applyFont="0" applyFill="0" applyBorder="0" applyAlignment="0" applyProtection="0"/>
    <xf numFmtId="1" fontId="8" fillId="0" borderId="2" applyNumberFormat="0" applyFill="0" applyAlignment="0" applyProtection="0">
      <alignment horizontal="center" vertical="center"/>
    </xf>
    <xf numFmtId="0" fontId="16" fillId="0" borderId="0"/>
    <xf numFmtId="0" fontId="19" fillId="0" borderId="0"/>
  </cellStyleXfs>
  <cellXfs count="165">
    <xf numFmtId="0" fontId="0" fillId="0" borderId="0" xfId="0"/>
    <xf numFmtId="0" fontId="5" fillId="0" borderId="0" xfId="0" applyFont="1" applyAlignment="1">
      <alignment horizontal="left"/>
    </xf>
    <xf numFmtId="0" fontId="13" fillId="0" borderId="0" xfId="0" applyFont="1"/>
    <xf numFmtId="164" fontId="13" fillId="0" borderId="0" xfId="1" applyFont="1" applyFill="1" applyAlignment="1"/>
    <xf numFmtId="164" fontId="13" fillId="0" borderId="0" xfId="1" applyFont="1" applyFill="1" applyBorder="1" applyAlignment="1"/>
    <xf numFmtId="0" fontId="13" fillId="0" borderId="0" xfId="0" applyFont="1" applyAlignment="1">
      <alignment horizontal="right"/>
    </xf>
    <xf numFmtId="164" fontId="5" fillId="0" borderId="0" xfId="1" applyFont="1" applyFill="1" applyAlignment="1">
      <alignment horizontal="left"/>
    </xf>
    <xf numFmtId="164" fontId="5" fillId="0" borderId="0" xfId="1" applyFont="1" applyFill="1" applyBorder="1" applyAlignment="1">
      <alignment horizontal="left"/>
    </xf>
    <xf numFmtId="0" fontId="13" fillId="0" borderId="0" xfId="0" applyFont="1" applyAlignment="1">
      <alignment horizontal="centerContinuous"/>
    </xf>
    <xf numFmtId="37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center"/>
    </xf>
    <xf numFmtId="164" fontId="13" fillId="0" borderId="0" xfId="1" applyFont="1" applyFill="1" applyAlignment="1">
      <alignment horizontal="center"/>
    </xf>
    <xf numFmtId="164" fontId="13" fillId="0" borderId="0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13" applyFont="1" applyAlignment="1">
      <alignment horizontal="center"/>
    </xf>
    <xf numFmtId="164" fontId="13" fillId="0" borderId="0" xfId="1" quotePrefix="1" applyFont="1" applyFill="1" applyBorder="1" applyAlignment="1">
      <alignment horizontal="center"/>
    </xf>
    <xf numFmtId="0" fontId="13" fillId="0" borderId="3" xfId="13" applyFont="1" applyBorder="1" applyAlignment="1">
      <alignment horizontal="center"/>
    </xf>
    <xf numFmtId="0" fontId="5" fillId="0" borderId="0" xfId="0" applyFont="1"/>
    <xf numFmtId="41" fontId="13" fillId="0" borderId="0" xfId="1" applyNumberFormat="1" applyFont="1" applyFill="1" applyBorder="1" applyAlignment="1">
      <alignment horizontal="center"/>
    </xf>
    <xf numFmtId="41" fontId="13" fillId="0" borderId="0" xfId="1" applyNumberFormat="1" applyFont="1" applyFill="1" applyBorder="1" applyAlignment="1"/>
    <xf numFmtId="169" fontId="13" fillId="0" borderId="0" xfId="1" applyNumberFormat="1" applyFont="1" applyFill="1" applyBorder="1" applyAlignment="1">
      <alignment horizontal="center"/>
    </xf>
    <xf numFmtId="168" fontId="13" fillId="0" borderId="0" xfId="0" applyNumberFormat="1" applyFont="1"/>
    <xf numFmtId="168" fontId="13" fillId="0" borderId="0" xfId="1" applyNumberFormat="1" applyFont="1" applyFill="1" applyAlignment="1"/>
    <xf numFmtId="41" fontId="13" fillId="0" borderId="0" xfId="0" applyNumberFormat="1" applyFont="1"/>
    <xf numFmtId="164" fontId="13" fillId="0" borderId="0" xfId="0" applyNumberFormat="1" applyFont="1"/>
    <xf numFmtId="166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0" fontId="13" fillId="0" borderId="3" xfId="0" quotePrefix="1" applyFont="1" applyBorder="1" applyAlignment="1">
      <alignment horizontal="center"/>
    </xf>
    <xf numFmtId="167" fontId="13" fillId="0" borderId="0" xfId="0" applyNumberFormat="1" applyFont="1" applyAlignment="1">
      <alignment horizontal="center"/>
    </xf>
    <xf numFmtId="165" fontId="13" fillId="0" borderId="0" xfId="0" applyNumberFormat="1" applyFont="1"/>
    <xf numFmtId="167" fontId="13" fillId="0" borderId="0" xfId="0" applyNumberFormat="1" applyFont="1"/>
    <xf numFmtId="0" fontId="17" fillId="0" borderId="0" xfId="0" applyFont="1"/>
    <xf numFmtId="3" fontId="13" fillId="0" borderId="0" xfId="0" applyNumberFormat="1" applyFont="1"/>
    <xf numFmtId="167" fontId="13" fillId="0" borderId="0" xfId="1" applyNumberFormat="1" applyFont="1" applyFill="1" applyAlignment="1"/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37" fontId="13" fillId="0" borderId="0" xfId="0" applyNumberFormat="1" applyFont="1" applyAlignment="1">
      <alignment horizontal="right"/>
    </xf>
    <xf numFmtId="49" fontId="13" fillId="0" borderId="3" xfId="0" applyNumberFormat="1" applyFont="1" applyBorder="1" applyAlignment="1">
      <alignment horizontal="center"/>
    </xf>
    <xf numFmtId="0" fontId="5" fillId="0" borderId="0" xfId="0" quotePrefix="1" applyFont="1"/>
    <xf numFmtId="2" fontId="14" fillId="0" borderId="0" xfId="0" applyNumberFormat="1" applyFont="1" applyAlignment="1">
      <alignment horizontal="center"/>
    </xf>
    <xf numFmtId="41" fontId="17" fillId="0" borderId="0" xfId="2" applyNumberFormat="1" applyFont="1" applyFill="1" applyBorder="1" applyAlignment="1"/>
    <xf numFmtId="37" fontId="14" fillId="0" borderId="0" xfId="0" applyNumberFormat="1" applyFont="1" applyAlignment="1">
      <alignment horizontal="center"/>
    </xf>
    <xf numFmtId="39" fontId="13" fillId="0" borderId="0" xfId="0" applyNumberFormat="1" applyFont="1"/>
    <xf numFmtId="167" fontId="13" fillId="0" borderId="0" xfId="1" applyNumberFormat="1" applyFont="1" applyFill="1" applyAlignment="1">
      <alignment horizontal="centerContinuous"/>
    </xf>
    <xf numFmtId="167" fontId="13" fillId="0" borderId="0" xfId="1" applyNumberFormat="1" applyFont="1" applyFill="1" applyBorder="1" applyAlignment="1">
      <alignment horizontal="centerContinuous"/>
    </xf>
    <xf numFmtId="167" fontId="13" fillId="0" borderId="0" xfId="1" applyNumberFormat="1" applyFont="1" applyFill="1" applyBorder="1" applyAlignment="1"/>
    <xf numFmtId="41" fontId="13" fillId="0" borderId="0" xfId="1" applyNumberFormat="1" applyFont="1" applyFill="1" applyBorder="1" applyAlignment="1">
      <alignment horizontal="right"/>
    </xf>
    <xf numFmtId="41" fontId="13" fillId="0" borderId="0" xfId="1" applyNumberFormat="1" applyFont="1" applyFill="1" applyAlignment="1">
      <alignment horizontal="right"/>
    </xf>
    <xf numFmtId="41" fontId="17" fillId="0" borderId="0" xfId="2" applyNumberFormat="1" applyFont="1" applyFill="1" applyAlignment="1">
      <alignment horizontal="right"/>
    </xf>
    <xf numFmtId="41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3" fillId="0" borderId="3" xfId="1" applyFont="1" applyFill="1" applyBorder="1" applyAlignment="1">
      <alignment horizontal="center"/>
    </xf>
    <xf numFmtId="168" fontId="13" fillId="0" borderId="0" xfId="1" applyNumberFormat="1" applyFont="1"/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49" fontId="14" fillId="0" borderId="0" xfId="0" applyNumberFormat="1" applyFont="1" applyAlignment="1">
      <alignment horizontal="centerContinuous" vertical="center"/>
    </xf>
    <xf numFmtId="41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167" fontId="13" fillId="0" borderId="0" xfId="0" applyNumberFormat="1" applyFont="1" applyAlignment="1">
      <alignment horizontal="centerContinuous" vertical="center"/>
    </xf>
    <xf numFmtId="166" fontId="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centerContinuous" vertical="center"/>
    </xf>
    <xf numFmtId="166" fontId="13" fillId="0" borderId="0" xfId="0" applyNumberFormat="1" applyFont="1" applyAlignment="1">
      <alignment horizontal="left" vertical="center"/>
    </xf>
    <xf numFmtId="41" fontId="13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167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41" fontId="13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41" fontId="13" fillId="0" borderId="7" xfId="1" applyNumberFormat="1" applyFont="1" applyFill="1" applyBorder="1" applyAlignment="1">
      <alignment vertical="center"/>
    </xf>
    <xf numFmtId="0" fontId="13" fillId="0" borderId="0" xfId="0" quotePrefix="1" applyFont="1" applyAlignment="1">
      <alignment vertical="center"/>
    </xf>
    <xf numFmtId="37" fontId="14" fillId="0" borderId="0" xfId="0" applyNumberFormat="1" applyFont="1" applyAlignment="1">
      <alignment vertical="center"/>
    </xf>
    <xf numFmtId="37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41" fontId="17" fillId="0" borderId="7" xfId="2" applyNumberFormat="1" applyFont="1" applyFill="1" applyBorder="1" applyAlignment="1">
      <alignment horizontal="right" vertical="center"/>
    </xf>
    <xf numFmtId="41" fontId="13" fillId="0" borderId="7" xfId="1" applyNumberFormat="1" applyFont="1" applyFill="1" applyBorder="1" applyAlignment="1">
      <alignment horizontal="right" vertical="center"/>
    </xf>
    <xf numFmtId="41" fontId="17" fillId="0" borderId="9" xfId="2" applyNumberFormat="1" applyFont="1" applyFill="1" applyBorder="1" applyAlignment="1">
      <alignment horizontal="right" vertical="center"/>
    </xf>
    <xf numFmtId="41" fontId="13" fillId="0" borderId="9" xfId="1" applyNumberFormat="1" applyFont="1" applyFill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1" fontId="13" fillId="0" borderId="3" xfId="1" applyNumberFormat="1" applyFont="1" applyFill="1" applyBorder="1" applyAlignment="1">
      <alignment vertical="center"/>
    </xf>
    <xf numFmtId="40" fontId="5" fillId="0" borderId="0" xfId="0" applyNumberFormat="1" applyFont="1" applyAlignment="1">
      <alignment horizontal="left"/>
    </xf>
    <xf numFmtId="167" fontId="13" fillId="0" borderId="0" xfId="0" applyNumberFormat="1" applyFont="1" applyAlignment="1">
      <alignment horizontal="centerContinuous"/>
    </xf>
    <xf numFmtId="166" fontId="13" fillId="0" borderId="0" xfId="0" applyNumberFormat="1" applyFont="1" applyAlignment="1">
      <alignment horizontal="centerContinuous"/>
    </xf>
    <xf numFmtId="40" fontId="5" fillId="0" borderId="0" xfId="0" applyNumberFormat="1" applyFont="1"/>
    <xf numFmtId="40" fontId="13" fillId="0" borderId="0" xfId="0" applyNumberFormat="1" applyFont="1"/>
    <xf numFmtId="0" fontId="14" fillId="0" borderId="0" xfId="0" applyFont="1" applyAlignment="1">
      <alignment horizontal="center"/>
    </xf>
    <xf numFmtId="40" fontId="18" fillId="0" borderId="0" xfId="0" applyNumberFormat="1" applyFont="1"/>
    <xf numFmtId="0" fontId="18" fillId="0" borderId="0" xfId="0" applyFont="1"/>
    <xf numFmtId="41" fontId="13" fillId="0" borderId="0" xfId="3" applyNumberFormat="1" applyFont="1" applyFill="1" applyAlignment="1">
      <alignment horizontal="right" vertical="center"/>
    </xf>
    <xf numFmtId="41" fontId="13" fillId="0" borderId="0" xfId="1" applyNumberFormat="1" applyFon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41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41" fontId="17" fillId="0" borderId="0" xfId="1" applyNumberFormat="1" applyFont="1" applyFill="1" applyAlignment="1">
      <alignment horizontal="right" vertical="center"/>
    </xf>
    <xf numFmtId="41" fontId="17" fillId="0" borderId="0" xfId="2" applyNumberFormat="1" applyFont="1" applyFill="1" applyAlignment="1">
      <alignment horizontal="right" vertical="center"/>
    </xf>
    <xf numFmtId="41" fontId="13" fillId="0" borderId="3" xfId="0" applyNumberFormat="1" applyFont="1" applyBorder="1" applyAlignment="1">
      <alignment horizontal="right" vertical="center"/>
    </xf>
    <xf numFmtId="41" fontId="13" fillId="0" borderId="8" xfId="1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41" fontId="13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41" fontId="13" fillId="0" borderId="8" xfId="3" applyNumberFormat="1" applyFont="1" applyFill="1" applyBorder="1" applyAlignment="1">
      <alignment horizontal="right" vertical="center"/>
    </xf>
    <xf numFmtId="41" fontId="13" fillId="0" borderId="0" xfId="2" applyNumberFormat="1" applyFont="1" applyFill="1" applyBorder="1" applyAlignment="1">
      <alignment horizontal="right" vertical="center"/>
    </xf>
    <xf numFmtId="41" fontId="13" fillId="0" borderId="3" xfId="1" applyNumberFormat="1" applyFont="1" applyFill="1" applyBorder="1" applyAlignment="1">
      <alignment horizontal="right" vertical="center"/>
    </xf>
    <xf numFmtId="41" fontId="17" fillId="0" borderId="0" xfId="0" applyNumberFormat="1" applyFont="1" applyAlignment="1">
      <alignment vertical="center"/>
    </xf>
    <xf numFmtId="41" fontId="17" fillId="0" borderId="0" xfId="3" applyNumberFormat="1" applyFont="1" applyFill="1" applyAlignment="1">
      <alignment vertical="center"/>
    </xf>
    <xf numFmtId="41" fontId="17" fillId="0" borderId="3" xfId="3" applyNumberFormat="1" applyFont="1" applyFill="1" applyBorder="1" applyAlignment="1">
      <alignment horizontal="right" vertical="center"/>
    </xf>
    <xf numFmtId="41" fontId="17" fillId="0" borderId="0" xfId="3" applyNumberFormat="1" applyFont="1" applyFill="1" applyBorder="1" applyAlignment="1">
      <alignment vertical="center"/>
    </xf>
    <xf numFmtId="41" fontId="17" fillId="0" borderId="0" xfId="3" applyNumberFormat="1" applyFont="1" applyFill="1" applyBorder="1" applyAlignment="1">
      <alignment horizontal="right" vertical="center"/>
    </xf>
    <xf numFmtId="41" fontId="17" fillId="0" borderId="0" xfId="2" applyNumberFormat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7" xfId="3" applyNumberFormat="1" applyFont="1" applyFill="1" applyBorder="1" applyAlignment="1">
      <alignment horizontal="right" vertical="center"/>
    </xf>
    <xf numFmtId="41" fontId="17" fillId="0" borderId="0" xfId="3" applyNumberFormat="1" applyFont="1" applyFill="1" applyAlignment="1">
      <alignment horizontal="right" vertical="center"/>
    </xf>
    <xf numFmtId="41" fontId="17" fillId="0" borderId="3" xfId="0" applyNumberFormat="1" applyFont="1" applyBorder="1" applyAlignment="1">
      <alignment horizontal="right" vertical="center"/>
    </xf>
    <xf numFmtId="41" fontId="17" fillId="0" borderId="0" xfId="2" applyNumberFormat="1" applyFont="1" applyFill="1" applyBorder="1" applyAlignment="1">
      <alignment horizontal="right" vertical="center"/>
    </xf>
    <xf numFmtId="41" fontId="13" fillId="0" borderId="0" xfId="1" applyNumberFormat="1" applyFont="1" applyFill="1" applyBorder="1" applyAlignment="1">
      <alignment horizontal="right" vertical="center"/>
    </xf>
    <xf numFmtId="41" fontId="17" fillId="0" borderId="3" xfId="2" applyNumberFormat="1" applyFont="1" applyFill="1" applyBorder="1" applyAlignment="1">
      <alignment horizontal="right" vertical="center"/>
    </xf>
    <xf numFmtId="41" fontId="17" fillId="0" borderId="8" xfId="2" applyNumberFormat="1" applyFont="1" applyFill="1" applyBorder="1" applyAlignment="1">
      <alignment horizontal="right" vertical="center"/>
    </xf>
    <xf numFmtId="170" fontId="17" fillId="0" borderId="0" xfId="0" applyNumberFormat="1" applyFont="1"/>
    <xf numFmtId="164" fontId="17" fillId="0" borderId="0" xfId="0" applyNumberFormat="1" applyFont="1"/>
    <xf numFmtId="41" fontId="13" fillId="0" borderId="4" xfId="1" applyNumberFormat="1" applyFont="1" applyFill="1" applyBorder="1" applyAlignment="1">
      <alignment horizontal="right" vertical="center"/>
    </xf>
    <xf numFmtId="41" fontId="13" fillId="0" borderId="5" xfId="1" applyNumberFormat="1" applyFont="1" applyFill="1" applyBorder="1" applyAlignment="1">
      <alignment horizontal="right" vertical="center"/>
    </xf>
    <xf numFmtId="41" fontId="13" fillId="0" borderId="6" xfId="1" applyNumberFormat="1" applyFont="1" applyFill="1" applyBorder="1" applyAlignment="1">
      <alignment horizontal="right" vertical="center"/>
    </xf>
    <xf numFmtId="41" fontId="13" fillId="0" borderId="0" xfId="1" quotePrefix="1" applyNumberFormat="1" applyFont="1" applyFill="1" applyBorder="1" applyAlignment="1">
      <alignment horizontal="right" vertical="center"/>
    </xf>
    <xf numFmtId="167" fontId="17" fillId="0" borderId="0" xfId="2" applyNumberFormat="1" applyFont="1" applyFill="1" applyBorder="1" applyAlignment="1">
      <alignment vertical="center"/>
    </xf>
    <xf numFmtId="167" fontId="13" fillId="0" borderId="0" xfId="1" applyNumberFormat="1" applyFont="1" applyFill="1" applyBorder="1" applyAlignment="1">
      <alignment vertical="center"/>
    </xf>
    <xf numFmtId="41" fontId="17" fillId="0" borderId="3" xfId="3" applyNumberFormat="1" applyFont="1" applyFill="1" applyBorder="1" applyAlignment="1">
      <alignment vertical="center"/>
    </xf>
    <xf numFmtId="167" fontId="13" fillId="0" borderId="0" xfId="1" applyNumberFormat="1" applyFont="1" applyFill="1" applyBorder="1" applyAlignment="1">
      <alignment horizontal="right" vertical="center"/>
    </xf>
    <xf numFmtId="175" fontId="17" fillId="0" borderId="8" xfId="0" applyNumberFormat="1" applyFont="1" applyBorder="1"/>
    <xf numFmtId="170" fontId="17" fillId="0" borderId="8" xfId="0" applyNumberFormat="1" applyFont="1" applyBorder="1"/>
    <xf numFmtId="41" fontId="13" fillId="0" borderId="3" xfId="0" quotePrefix="1" applyNumberFormat="1" applyFont="1" applyBorder="1" applyAlignment="1">
      <alignment horizontal="center"/>
    </xf>
    <xf numFmtId="41" fontId="17" fillId="0" borderId="0" xfId="0" applyNumberFormat="1" applyFont="1"/>
    <xf numFmtId="41" fontId="13" fillId="0" borderId="3" xfId="1" applyNumberFormat="1" applyFont="1" applyFill="1" applyBorder="1" applyAlignment="1">
      <alignment horizontal="right"/>
    </xf>
    <xf numFmtId="41" fontId="17" fillId="0" borderId="0" xfId="3" applyNumberFormat="1" applyFont="1" applyFill="1" applyAlignment="1">
      <alignment horizontal="right"/>
    </xf>
    <xf numFmtId="41" fontId="17" fillId="0" borderId="3" xfId="3" applyNumberFormat="1" applyFont="1" applyFill="1" applyBorder="1" applyAlignment="1">
      <alignment horizontal="right"/>
    </xf>
    <xf numFmtId="41" fontId="17" fillId="0" borderId="0" xfId="0" applyNumberFormat="1" applyFont="1" applyAlignment="1">
      <alignment horizontal="right"/>
    </xf>
    <xf numFmtId="41" fontId="17" fillId="0" borderId="0" xfId="3" applyNumberFormat="1" applyFont="1" applyFill="1" applyBorder="1" applyAlignment="1">
      <alignment horizontal="right"/>
    </xf>
    <xf numFmtId="41" fontId="13" fillId="0" borderId="0" xfId="3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1" fontId="17" fillId="0" borderId="3" xfId="0" applyNumberFormat="1" applyFont="1" applyBorder="1"/>
    <xf numFmtId="37" fontId="17" fillId="0" borderId="8" xfId="0" applyNumberFormat="1" applyFont="1" applyBorder="1"/>
    <xf numFmtId="0" fontId="13" fillId="0" borderId="3" xfId="0" applyFont="1" applyBorder="1" applyAlignment="1">
      <alignment horizontal="center" vertical="center"/>
    </xf>
    <xf numFmtId="167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37" fontId="13" fillId="0" borderId="3" xfId="0" applyNumberFormat="1" applyFont="1" applyBorder="1" applyAlignment="1">
      <alignment horizontal="center"/>
    </xf>
    <xf numFmtId="164" fontId="13" fillId="0" borderId="3" xfId="1" applyFont="1" applyFill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</cellXfs>
  <cellStyles count="1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zerodec" xfId="5" xr:uid="{00000000-0005-0000-0000-000004000000}"/>
    <cellStyle name="Currency1" xfId="6" xr:uid="{00000000-0005-0000-0000-000005000000}"/>
    <cellStyle name="Dollar (zero dec)" xfId="7" xr:uid="{00000000-0005-0000-0000-000006000000}"/>
    <cellStyle name="Grey" xfId="8" xr:uid="{00000000-0005-0000-0000-000007000000}"/>
    <cellStyle name="Input [yellow]" xfId="9" xr:uid="{00000000-0005-0000-0000-000008000000}"/>
    <cellStyle name="no dec" xfId="10" xr:uid="{00000000-0005-0000-0000-000009000000}"/>
    <cellStyle name="Normal" xfId="0" builtinId="0"/>
    <cellStyle name="Normal - Style1" xfId="11" xr:uid="{00000000-0005-0000-0000-00000B000000}"/>
    <cellStyle name="Normal 2" xfId="12" xr:uid="{00000000-0005-0000-0000-00000C000000}"/>
    <cellStyle name="Normal 4" xfId="17" xr:uid="{25052C35-0522-4526-86E7-FF9C0F647B58}"/>
    <cellStyle name="Normal_CE-T" xfId="13" xr:uid="{00000000-0005-0000-0000-00000D000000}"/>
    <cellStyle name="Percent [2]" xfId="14" xr:uid="{00000000-0005-0000-0000-00000E000000}"/>
    <cellStyle name="Quantity" xfId="15" xr:uid="{00000000-0005-0000-0000-00000F000000}"/>
    <cellStyle name="ปกติ 4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9"/>
  <sheetViews>
    <sheetView showGridLines="0" tabSelected="1" view="pageBreakPreview" topLeftCell="A47" zoomScale="85" zoomScaleNormal="70" zoomScaleSheetLayoutView="85" workbookViewId="0">
      <selection activeCell="V55" sqref="V55"/>
    </sheetView>
  </sheetViews>
  <sheetFormatPr defaultColWidth="9.125" defaultRowHeight="23.7" customHeight="1"/>
  <cols>
    <col min="1" max="3" width="1.75" style="62" customWidth="1"/>
    <col min="4" max="4" width="15.75" style="62" customWidth="1"/>
    <col min="5" max="5" width="20.125" style="62" customWidth="1"/>
    <col min="6" max="6" width="20.625" style="62" customWidth="1"/>
    <col min="7" max="7" width="8.75" style="53" customWidth="1"/>
    <col min="8" max="8" width="0.875" style="62" customWidth="1"/>
    <col min="9" max="9" width="17.75" style="52" customWidth="1"/>
    <col min="10" max="10" width="0.875" style="62" customWidth="1"/>
    <col min="11" max="11" width="17.75" style="54" customWidth="1"/>
    <col min="12" max="12" width="0.875" style="62" customWidth="1"/>
    <col min="13" max="13" width="17.75" style="52" customWidth="1"/>
    <col min="14" max="14" width="0.875" style="62" customWidth="1"/>
    <col min="15" max="15" width="17.75" style="62" customWidth="1"/>
    <col min="16" max="16384" width="9.125" style="62"/>
  </cols>
  <sheetData>
    <row r="1" spans="1:15" ht="23.25" customHeight="1">
      <c r="A1" s="58" t="s">
        <v>91</v>
      </c>
      <c r="B1" s="59"/>
      <c r="C1" s="59"/>
      <c r="D1" s="59"/>
      <c r="E1" s="59"/>
      <c r="F1" s="59"/>
      <c r="G1" s="60"/>
      <c r="H1" s="59"/>
      <c r="I1" s="61"/>
      <c r="K1" s="63"/>
    </row>
    <row r="2" spans="1:15" ht="23.25" customHeight="1">
      <c r="A2" s="64" t="s">
        <v>131</v>
      </c>
      <c r="B2" s="65"/>
      <c r="C2" s="65"/>
      <c r="D2" s="65"/>
      <c r="E2" s="65"/>
      <c r="F2" s="65"/>
      <c r="G2" s="60"/>
      <c r="H2" s="65"/>
      <c r="I2" s="61"/>
      <c r="K2" s="63"/>
    </row>
    <row r="3" spans="1:15" ht="23.25" customHeight="1">
      <c r="A3" s="10" t="s">
        <v>181</v>
      </c>
      <c r="B3" s="65"/>
      <c r="C3" s="65"/>
      <c r="D3" s="65"/>
      <c r="E3" s="65"/>
      <c r="F3" s="65"/>
      <c r="G3" s="60"/>
      <c r="H3" s="65"/>
      <c r="I3" s="61"/>
      <c r="K3" s="63"/>
    </row>
    <row r="4" spans="1:15" ht="23.25" customHeight="1">
      <c r="B4" s="66"/>
      <c r="C4" s="66"/>
      <c r="D4" s="66"/>
      <c r="E4" s="66"/>
      <c r="F4" s="66"/>
      <c r="H4" s="66"/>
      <c r="I4" s="67"/>
      <c r="K4" s="68"/>
      <c r="O4" s="68" t="s">
        <v>45</v>
      </c>
    </row>
    <row r="5" spans="1:15" ht="23.25" customHeight="1">
      <c r="B5" s="66"/>
      <c r="C5" s="66"/>
      <c r="D5" s="66"/>
      <c r="E5" s="66"/>
      <c r="F5" s="66"/>
      <c r="H5" s="66"/>
      <c r="I5" s="160" t="s">
        <v>81</v>
      </c>
      <c r="J5" s="160"/>
      <c r="K5" s="160"/>
      <c r="M5" s="159" t="s">
        <v>82</v>
      </c>
      <c r="N5" s="159"/>
      <c r="O5" s="159"/>
    </row>
    <row r="6" spans="1:15" ht="23.25" customHeight="1">
      <c r="B6" s="66"/>
      <c r="C6" s="66"/>
      <c r="D6" s="66"/>
      <c r="E6" s="66"/>
      <c r="F6" s="66"/>
      <c r="G6" s="69" t="s">
        <v>13</v>
      </c>
      <c r="H6" s="70"/>
      <c r="I6" s="146" t="s">
        <v>182</v>
      </c>
      <c r="J6" s="71"/>
      <c r="K6" s="72" t="s">
        <v>146</v>
      </c>
      <c r="M6" s="146" t="s">
        <v>182</v>
      </c>
      <c r="N6" s="71"/>
      <c r="O6" s="72" t="s">
        <v>146</v>
      </c>
    </row>
    <row r="7" spans="1:15" ht="23.25" customHeight="1">
      <c r="B7" s="66"/>
      <c r="C7" s="66"/>
      <c r="D7" s="66"/>
      <c r="E7" s="66"/>
      <c r="F7" s="66"/>
      <c r="G7" s="73"/>
      <c r="H7" s="70"/>
      <c r="I7" s="74" t="s">
        <v>70</v>
      </c>
      <c r="K7" s="73" t="s">
        <v>71</v>
      </c>
      <c r="M7" s="74" t="s">
        <v>70</v>
      </c>
      <c r="N7" s="73"/>
      <c r="O7" s="73" t="s">
        <v>71</v>
      </c>
    </row>
    <row r="8" spans="1:15" ht="23.25" customHeight="1">
      <c r="B8" s="66"/>
      <c r="C8" s="66"/>
      <c r="D8" s="66"/>
      <c r="E8" s="66"/>
      <c r="F8" s="66"/>
      <c r="G8" s="73"/>
      <c r="H8" s="70"/>
      <c r="I8" s="74" t="s">
        <v>72</v>
      </c>
      <c r="K8" s="73"/>
      <c r="M8" s="74" t="s">
        <v>72</v>
      </c>
      <c r="N8" s="73"/>
      <c r="O8" s="73"/>
    </row>
    <row r="9" spans="1:15" ht="23.25" customHeight="1">
      <c r="A9" s="75" t="s">
        <v>8</v>
      </c>
      <c r="F9" s="76"/>
      <c r="H9" s="76"/>
      <c r="I9" s="74"/>
      <c r="K9" s="77"/>
    </row>
    <row r="10" spans="1:15" ht="23.25" customHeight="1">
      <c r="A10" s="75" t="s">
        <v>0</v>
      </c>
      <c r="E10" s="78"/>
      <c r="F10" s="78"/>
      <c r="H10" s="78"/>
    </row>
    <row r="11" spans="1:15" ht="23.25" customHeight="1">
      <c r="A11" s="62" t="s">
        <v>27</v>
      </c>
      <c r="E11" s="78"/>
      <c r="F11" s="78"/>
      <c r="H11" s="78"/>
      <c r="I11" s="105">
        <v>86512</v>
      </c>
      <c r="J11" s="126"/>
      <c r="K11" s="67">
        <v>68001</v>
      </c>
      <c r="L11" s="107"/>
      <c r="M11" s="67">
        <v>78802</v>
      </c>
      <c r="N11" s="107"/>
      <c r="O11" s="67">
        <v>47535</v>
      </c>
    </row>
    <row r="12" spans="1:15" ht="23.25" customHeight="1">
      <c r="A12" s="62" t="s">
        <v>151</v>
      </c>
      <c r="E12" s="78"/>
      <c r="F12" s="78"/>
      <c r="G12" s="53" t="s">
        <v>103</v>
      </c>
      <c r="H12" s="78"/>
      <c r="I12" s="105">
        <v>3144</v>
      </c>
      <c r="J12" s="126"/>
      <c r="K12" s="67">
        <v>2887</v>
      </c>
      <c r="L12" s="107"/>
      <c r="M12" s="67">
        <v>3841</v>
      </c>
      <c r="N12" s="107"/>
      <c r="O12" s="67">
        <v>3454</v>
      </c>
    </row>
    <row r="13" spans="1:15" ht="23.25" customHeight="1">
      <c r="A13" s="62" t="s">
        <v>152</v>
      </c>
      <c r="E13" s="78"/>
      <c r="F13" s="78"/>
      <c r="H13" s="78"/>
      <c r="I13" s="105"/>
      <c r="J13" s="126"/>
      <c r="K13" s="67"/>
      <c r="L13" s="107"/>
      <c r="M13" s="67"/>
      <c r="N13" s="107"/>
      <c r="O13" s="67"/>
    </row>
    <row r="14" spans="1:15" ht="23.25" customHeight="1">
      <c r="B14" s="62" t="s">
        <v>83</v>
      </c>
      <c r="E14" s="78"/>
      <c r="F14" s="78"/>
      <c r="G14" s="53" t="s">
        <v>75</v>
      </c>
      <c r="H14" s="78"/>
      <c r="I14" s="105">
        <v>72937</v>
      </c>
      <c r="J14" s="126"/>
      <c r="K14" s="67">
        <v>38296</v>
      </c>
      <c r="L14" s="107"/>
      <c r="M14" s="67">
        <v>0</v>
      </c>
      <c r="N14" s="107"/>
      <c r="O14" s="67">
        <v>0</v>
      </c>
    </row>
    <row r="15" spans="1:15" ht="23.25" customHeight="1">
      <c r="A15" s="62" t="s">
        <v>85</v>
      </c>
      <c r="E15" s="78"/>
      <c r="F15" s="78"/>
      <c r="H15" s="78"/>
      <c r="I15" s="105"/>
      <c r="J15" s="67"/>
      <c r="K15" s="67"/>
      <c r="L15" s="107"/>
      <c r="M15" s="67"/>
      <c r="N15" s="107"/>
      <c r="O15" s="67"/>
    </row>
    <row r="16" spans="1:15" ht="23.25" customHeight="1">
      <c r="B16" s="62" t="s">
        <v>83</v>
      </c>
      <c r="E16" s="78"/>
      <c r="F16" s="78"/>
      <c r="G16" s="55">
        <v>5</v>
      </c>
      <c r="H16" s="78"/>
      <c r="I16" s="67">
        <v>68261</v>
      </c>
      <c r="J16" s="126"/>
      <c r="K16" s="67">
        <v>139040</v>
      </c>
      <c r="L16" s="107"/>
      <c r="M16" s="67">
        <v>68261</v>
      </c>
      <c r="N16" s="107"/>
      <c r="O16" s="67">
        <v>139040</v>
      </c>
    </row>
    <row r="17" spans="1:18" ht="23.25" customHeight="1">
      <c r="A17" s="62" t="s">
        <v>86</v>
      </c>
      <c r="E17" s="78"/>
      <c r="F17" s="78"/>
      <c r="G17" s="55"/>
      <c r="H17" s="78"/>
      <c r="I17" s="67"/>
      <c r="J17" s="67"/>
      <c r="K17" s="67"/>
      <c r="L17" s="107"/>
      <c r="M17" s="67"/>
      <c r="N17" s="107"/>
      <c r="O17" s="67"/>
    </row>
    <row r="18" spans="1:18" ht="23.25" customHeight="1">
      <c r="B18" s="62" t="s">
        <v>83</v>
      </c>
      <c r="E18" s="78"/>
      <c r="F18" s="78"/>
      <c r="G18" s="55">
        <v>6</v>
      </c>
      <c r="H18" s="78"/>
      <c r="I18" s="67">
        <v>275060</v>
      </c>
      <c r="J18" s="126"/>
      <c r="K18" s="67">
        <v>322751</v>
      </c>
      <c r="L18" s="107"/>
      <c r="M18" s="67">
        <v>275060</v>
      </c>
      <c r="N18" s="107"/>
      <c r="O18" s="67">
        <v>322751</v>
      </c>
    </row>
    <row r="19" spans="1:18" ht="23.25" customHeight="1">
      <c r="A19" s="62" t="s">
        <v>87</v>
      </c>
      <c r="E19" s="78"/>
      <c r="F19" s="78"/>
      <c r="G19" s="55"/>
      <c r="H19" s="78"/>
      <c r="I19" s="67"/>
      <c r="J19" s="67"/>
      <c r="K19" s="67"/>
      <c r="L19" s="107"/>
      <c r="M19" s="67"/>
      <c r="N19" s="107"/>
      <c r="O19" s="67"/>
    </row>
    <row r="20" spans="1:18" ht="23.25" customHeight="1">
      <c r="B20" s="62" t="s">
        <v>83</v>
      </c>
      <c r="E20" s="78"/>
      <c r="F20" s="78"/>
      <c r="G20" s="55">
        <v>7</v>
      </c>
      <c r="H20" s="78"/>
      <c r="I20" s="67">
        <v>5303</v>
      </c>
      <c r="J20" s="126"/>
      <c r="K20" s="67">
        <v>6439</v>
      </c>
      <c r="L20" s="107"/>
      <c r="M20" s="67">
        <v>5303</v>
      </c>
      <c r="N20" s="107"/>
      <c r="O20" s="67">
        <v>6439</v>
      </c>
    </row>
    <row r="21" spans="1:18" ht="23.25" customHeight="1">
      <c r="A21" s="62" t="s">
        <v>88</v>
      </c>
      <c r="E21" s="78"/>
      <c r="F21" s="78"/>
      <c r="G21" s="55"/>
      <c r="H21" s="78"/>
      <c r="I21" s="67"/>
      <c r="J21" s="67"/>
      <c r="K21" s="67"/>
      <c r="L21" s="107"/>
      <c r="M21" s="67"/>
      <c r="N21" s="107"/>
      <c r="O21" s="67"/>
    </row>
    <row r="22" spans="1:18" ht="23.25" customHeight="1">
      <c r="B22" s="62" t="s">
        <v>83</v>
      </c>
      <c r="E22" s="78"/>
      <c r="F22" s="78"/>
      <c r="G22" s="55">
        <v>8</v>
      </c>
      <c r="H22" s="78"/>
      <c r="I22" s="67">
        <v>0</v>
      </c>
      <c r="J22" s="126"/>
      <c r="K22" s="67">
        <v>190</v>
      </c>
      <c r="L22" s="107"/>
      <c r="M22" s="67">
        <v>0</v>
      </c>
      <c r="N22" s="107"/>
      <c r="O22" s="67">
        <v>190</v>
      </c>
    </row>
    <row r="23" spans="1:18" ht="23.25" customHeight="1">
      <c r="A23" s="62" t="s">
        <v>128</v>
      </c>
      <c r="E23" s="78"/>
      <c r="F23" s="78"/>
      <c r="H23" s="78"/>
      <c r="I23" s="67"/>
      <c r="J23" s="126"/>
      <c r="K23" s="67"/>
      <c r="L23" s="107"/>
      <c r="M23" s="67"/>
      <c r="N23" s="107"/>
      <c r="O23" s="67"/>
    </row>
    <row r="24" spans="1:18" ht="23.25" customHeight="1">
      <c r="B24" s="62" t="s">
        <v>83</v>
      </c>
      <c r="E24" s="78"/>
      <c r="F24" s="78"/>
      <c r="G24" s="55">
        <v>9</v>
      </c>
      <c r="H24" s="78"/>
      <c r="I24" s="67">
        <v>25764</v>
      </c>
      <c r="J24" s="126"/>
      <c r="K24" s="67">
        <v>34847</v>
      </c>
      <c r="L24" s="107"/>
      <c r="M24" s="67">
        <v>25764</v>
      </c>
      <c r="N24" s="107"/>
      <c r="O24" s="67">
        <v>34847</v>
      </c>
    </row>
    <row r="25" spans="1:18" ht="23.25" customHeight="1">
      <c r="A25" s="62" t="s">
        <v>153</v>
      </c>
      <c r="E25" s="78"/>
      <c r="F25" s="78"/>
      <c r="G25" s="55">
        <v>2</v>
      </c>
      <c r="H25" s="78"/>
      <c r="I25" s="67">
        <v>0</v>
      </c>
      <c r="J25" s="126"/>
      <c r="K25" s="67">
        <v>0</v>
      </c>
      <c r="L25" s="107"/>
      <c r="M25" s="67">
        <v>25000</v>
      </c>
      <c r="N25" s="107"/>
      <c r="O25" s="67">
        <v>0</v>
      </c>
    </row>
    <row r="26" spans="1:18" ht="23.25" customHeight="1">
      <c r="A26" s="62" t="s">
        <v>23</v>
      </c>
      <c r="E26" s="78"/>
      <c r="F26" s="78"/>
      <c r="G26" s="55"/>
      <c r="H26" s="78"/>
      <c r="I26" s="105">
        <v>5717</v>
      </c>
      <c r="J26" s="126"/>
      <c r="K26" s="67">
        <v>7007</v>
      </c>
      <c r="L26" s="107"/>
      <c r="M26" s="67">
        <v>3397</v>
      </c>
      <c r="N26" s="107"/>
      <c r="O26" s="67">
        <v>5686</v>
      </c>
    </row>
    <row r="27" spans="1:18" ht="23.25" customHeight="1">
      <c r="A27" s="75" t="s">
        <v>1</v>
      </c>
      <c r="E27" s="78"/>
      <c r="F27" s="78"/>
      <c r="H27" s="78"/>
      <c r="I27" s="88">
        <f>SUM(I11:I26)</f>
        <v>542698</v>
      </c>
      <c r="J27" s="109"/>
      <c r="K27" s="88">
        <f>SUM(K11:K26)</f>
        <v>619458</v>
      </c>
      <c r="L27" s="109"/>
      <c r="M27" s="88">
        <f>SUM(M11:M26)</f>
        <v>485428</v>
      </c>
      <c r="N27" s="67"/>
      <c r="O27" s="88">
        <f>SUM(O11:O26)</f>
        <v>559942</v>
      </c>
    </row>
    <row r="28" spans="1:18" ht="23.25" customHeight="1">
      <c r="A28" s="75" t="s">
        <v>11</v>
      </c>
      <c r="E28" s="78"/>
      <c r="F28" s="78"/>
      <c r="H28" s="78"/>
      <c r="I28" s="110"/>
      <c r="J28" s="109"/>
      <c r="K28" s="110"/>
      <c r="L28" s="109"/>
      <c r="M28" s="110"/>
      <c r="N28" s="67"/>
      <c r="O28" s="105"/>
    </row>
    <row r="29" spans="1:18" ht="23.25" customHeight="1">
      <c r="A29" s="62" t="s">
        <v>32</v>
      </c>
      <c r="E29" s="78"/>
      <c r="F29" s="78"/>
      <c r="G29" s="53" t="s">
        <v>154</v>
      </c>
      <c r="H29" s="78"/>
      <c r="I29" s="105">
        <v>32775</v>
      </c>
      <c r="J29" s="126"/>
      <c r="K29" s="67">
        <v>40010</v>
      </c>
      <c r="L29" s="107"/>
      <c r="M29" s="67">
        <v>32775</v>
      </c>
      <c r="N29" s="107"/>
      <c r="O29" s="67">
        <v>40010</v>
      </c>
      <c r="R29" s="82"/>
    </row>
    <row r="30" spans="1:18" ht="23.25" customHeight="1">
      <c r="A30" s="2" t="s">
        <v>147</v>
      </c>
      <c r="E30" s="78"/>
      <c r="F30" s="78"/>
      <c r="H30" s="78"/>
      <c r="I30" s="105"/>
      <c r="J30" s="126"/>
      <c r="K30" s="67"/>
      <c r="L30" s="107"/>
      <c r="M30" s="67"/>
      <c r="N30" s="107"/>
      <c r="O30" s="67"/>
      <c r="R30" s="82"/>
    </row>
    <row r="31" spans="1:18" ht="23.25" customHeight="1">
      <c r="A31" s="2" t="s">
        <v>148</v>
      </c>
      <c r="E31" s="78"/>
      <c r="F31" s="78"/>
      <c r="G31" s="53" t="s">
        <v>75</v>
      </c>
      <c r="H31" s="78"/>
      <c r="I31" s="105">
        <v>10299</v>
      </c>
      <c r="J31" s="126"/>
      <c r="K31" s="67">
        <v>2298</v>
      </c>
      <c r="L31" s="107"/>
      <c r="M31" s="67">
        <v>0</v>
      </c>
      <c r="N31" s="107"/>
      <c r="O31" s="67">
        <v>0</v>
      </c>
      <c r="R31" s="82"/>
    </row>
    <row r="32" spans="1:18" ht="23.25" customHeight="1">
      <c r="A32" s="62" t="s">
        <v>90</v>
      </c>
      <c r="E32" s="78"/>
      <c r="F32" s="78"/>
      <c r="H32" s="78"/>
      <c r="I32" s="105"/>
      <c r="J32" s="67"/>
      <c r="K32" s="67"/>
      <c r="L32" s="107"/>
      <c r="M32" s="67"/>
      <c r="N32" s="107"/>
      <c r="O32" s="67"/>
    </row>
    <row r="33" spans="1:21" ht="23.25" customHeight="1">
      <c r="B33" s="62" t="s">
        <v>83</v>
      </c>
      <c r="E33" s="78"/>
      <c r="F33" s="78"/>
      <c r="G33" s="53" t="s">
        <v>76</v>
      </c>
      <c r="H33" s="78"/>
      <c r="I33" s="67">
        <v>112919</v>
      </c>
      <c r="J33" s="126"/>
      <c r="K33" s="67">
        <v>89711</v>
      </c>
      <c r="L33" s="107"/>
      <c r="M33" s="67">
        <v>112919</v>
      </c>
      <c r="N33" s="107"/>
      <c r="O33" s="67">
        <v>89711</v>
      </c>
    </row>
    <row r="34" spans="1:21" ht="23.25" customHeight="1">
      <c r="A34" s="62" t="s">
        <v>94</v>
      </c>
      <c r="E34" s="78"/>
      <c r="F34" s="78"/>
      <c r="H34" s="78"/>
      <c r="I34" s="67"/>
      <c r="J34" s="67"/>
      <c r="K34" s="104"/>
      <c r="L34" s="107"/>
      <c r="M34" s="67"/>
      <c r="N34" s="107"/>
      <c r="O34" s="104"/>
    </row>
    <row r="35" spans="1:21" ht="23.25" customHeight="1">
      <c r="B35" s="62" t="s">
        <v>83</v>
      </c>
      <c r="E35" s="78"/>
      <c r="F35" s="78"/>
      <c r="G35" s="53" t="s">
        <v>121</v>
      </c>
      <c r="H35" s="78"/>
      <c r="I35" s="67">
        <v>58847</v>
      </c>
      <c r="J35" s="126"/>
      <c r="K35" s="67">
        <v>48449</v>
      </c>
      <c r="L35" s="107"/>
      <c r="M35" s="67">
        <v>58847</v>
      </c>
      <c r="N35" s="107"/>
      <c r="O35" s="67">
        <v>48449</v>
      </c>
    </row>
    <row r="36" spans="1:21" ht="23.25" customHeight="1">
      <c r="A36" s="62" t="s">
        <v>89</v>
      </c>
      <c r="E36" s="78"/>
      <c r="F36" s="78"/>
      <c r="H36" s="78"/>
      <c r="I36" s="67"/>
      <c r="J36" s="67"/>
      <c r="K36" s="104"/>
      <c r="L36" s="107"/>
      <c r="M36" s="67"/>
      <c r="N36" s="107"/>
      <c r="O36" s="104"/>
    </row>
    <row r="37" spans="1:21" ht="23.25" customHeight="1">
      <c r="B37" s="62" t="s">
        <v>83</v>
      </c>
      <c r="E37" s="78"/>
      <c r="F37" s="78"/>
      <c r="G37" s="55">
        <v>7</v>
      </c>
      <c r="H37" s="78"/>
      <c r="I37" s="67">
        <v>1873</v>
      </c>
      <c r="J37" s="126"/>
      <c r="K37" s="67">
        <v>6202</v>
      </c>
      <c r="L37" s="107"/>
      <c r="M37" s="67">
        <v>1873</v>
      </c>
      <c r="N37" s="107"/>
      <c r="O37" s="67">
        <v>6202</v>
      </c>
      <c r="S37" s="52"/>
    </row>
    <row r="38" spans="1:21" ht="23.25" customHeight="1">
      <c r="A38" s="62" t="s">
        <v>84</v>
      </c>
      <c r="E38" s="78"/>
      <c r="F38" s="78"/>
      <c r="G38" s="55"/>
      <c r="H38" s="78"/>
      <c r="I38" s="67"/>
      <c r="J38" s="67"/>
      <c r="K38" s="104"/>
      <c r="L38" s="107"/>
      <c r="M38" s="67"/>
      <c r="N38" s="107"/>
      <c r="O38" s="104"/>
    </row>
    <row r="39" spans="1:21" ht="23.25" customHeight="1">
      <c r="B39" s="62" t="s">
        <v>83</v>
      </c>
      <c r="E39" s="78"/>
      <c r="F39" s="78"/>
      <c r="G39" s="55">
        <v>8</v>
      </c>
      <c r="H39" s="78"/>
      <c r="I39" s="67">
        <v>0</v>
      </c>
      <c r="J39" s="126"/>
      <c r="K39" s="67">
        <v>292</v>
      </c>
      <c r="L39" s="107"/>
      <c r="M39" s="67">
        <v>0</v>
      </c>
      <c r="N39" s="107"/>
      <c r="O39" s="67">
        <v>292</v>
      </c>
    </row>
    <row r="40" spans="1:21" ht="23.25" customHeight="1">
      <c r="A40" s="62" t="s">
        <v>129</v>
      </c>
      <c r="E40" s="78"/>
      <c r="F40" s="78"/>
      <c r="G40" s="55"/>
      <c r="H40" s="78"/>
      <c r="I40" s="67"/>
      <c r="J40" s="126"/>
      <c r="K40" s="67"/>
      <c r="L40" s="107"/>
      <c r="M40" s="67"/>
      <c r="N40" s="107"/>
      <c r="O40" s="67"/>
    </row>
    <row r="41" spans="1:21" ht="23.25" customHeight="1">
      <c r="B41" s="62" t="s">
        <v>83</v>
      </c>
      <c r="E41" s="78"/>
      <c r="F41" s="78"/>
      <c r="G41" s="55">
        <v>9</v>
      </c>
      <c r="H41" s="78"/>
      <c r="I41" s="67">
        <v>8108</v>
      </c>
      <c r="J41" s="126"/>
      <c r="K41" s="67">
        <v>14405</v>
      </c>
      <c r="L41" s="107"/>
      <c r="M41" s="67">
        <v>8108</v>
      </c>
      <c r="N41" s="107"/>
      <c r="O41" s="67">
        <v>14405</v>
      </c>
    </row>
    <row r="42" spans="1:21" ht="23.25" customHeight="1">
      <c r="A42" s="62" t="s">
        <v>92</v>
      </c>
      <c r="E42" s="78"/>
      <c r="F42" s="78"/>
      <c r="G42" s="55">
        <v>12</v>
      </c>
      <c r="H42" s="78"/>
      <c r="I42" s="105">
        <v>0</v>
      </c>
      <c r="J42" s="126"/>
      <c r="K42" s="67">
        <v>0</v>
      </c>
      <c r="L42" s="107"/>
      <c r="M42" s="67">
        <v>20000</v>
      </c>
      <c r="N42" s="107"/>
      <c r="O42" s="67">
        <v>20000</v>
      </c>
    </row>
    <row r="43" spans="1:21" ht="23.25" customHeight="1">
      <c r="A43" s="62" t="s">
        <v>67</v>
      </c>
      <c r="E43" s="78"/>
      <c r="F43" s="78"/>
      <c r="G43" s="55"/>
      <c r="H43" s="78"/>
      <c r="I43" s="67">
        <v>7122</v>
      </c>
      <c r="J43" s="126"/>
      <c r="K43" s="67">
        <v>6333</v>
      </c>
      <c r="L43" s="107"/>
      <c r="M43" s="67">
        <v>7122</v>
      </c>
      <c r="N43" s="107"/>
      <c r="O43" s="67">
        <v>6333</v>
      </c>
    </row>
    <row r="44" spans="1:21" ht="23.25" customHeight="1">
      <c r="A44" s="62" t="s">
        <v>35</v>
      </c>
      <c r="E44" s="78"/>
      <c r="F44" s="78"/>
      <c r="G44" s="55"/>
      <c r="H44" s="78"/>
      <c r="I44" s="105">
        <v>1770</v>
      </c>
      <c r="J44" s="126"/>
      <c r="K44" s="67">
        <v>2074</v>
      </c>
      <c r="L44" s="107"/>
      <c r="M44" s="67">
        <v>1682</v>
      </c>
      <c r="N44" s="107"/>
      <c r="O44" s="67">
        <v>2053</v>
      </c>
    </row>
    <row r="45" spans="1:21" ht="23.25" customHeight="1">
      <c r="A45" s="62" t="s">
        <v>101</v>
      </c>
      <c r="E45" s="78"/>
      <c r="F45" s="78"/>
      <c r="G45" s="55"/>
      <c r="H45" s="78"/>
      <c r="I45" s="105">
        <v>8892</v>
      </c>
      <c r="J45" s="126"/>
      <c r="K45" s="67">
        <v>11655</v>
      </c>
      <c r="L45" s="107"/>
      <c r="M45" s="67">
        <v>5706</v>
      </c>
      <c r="N45" s="107"/>
      <c r="O45" s="67">
        <v>7478</v>
      </c>
    </row>
    <row r="46" spans="1:21" ht="23.25" customHeight="1">
      <c r="A46" s="62" t="s">
        <v>36</v>
      </c>
      <c r="E46" s="78"/>
      <c r="F46" s="78"/>
      <c r="G46" s="55"/>
      <c r="H46" s="78"/>
      <c r="I46" s="105">
        <v>30373</v>
      </c>
      <c r="J46" s="126"/>
      <c r="K46" s="67">
        <v>31024</v>
      </c>
      <c r="L46" s="107"/>
      <c r="M46" s="67">
        <v>26082</v>
      </c>
      <c r="N46" s="107"/>
      <c r="O46" s="67">
        <v>27337</v>
      </c>
    </row>
    <row r="47" spans="1:21" ht="23.25" customHeight="1">
      <c r="A47" s="62" t="s">
        <v>55</v>
      </c>
      <c r="E47" s="78"/>
      <c r="F47" s="78"/>
      <c r="G47" s="55"/>
      <c r="H47" s="78"/>
      <c r="I47" s="111">
        <v>126113</v>
      </c>
      <c r="J47" s="126"/>
      <c r="K47" s="111">
        <v>117042</v>
      </c>
      <c r="L47" s="107"/>
      <c r="M47" s="111">
        <v>112007</v>
      </c>
      <c r="N47" s="107"/>
      <c r="O47" s="111">
        <v>110266</v>
      </c>
      <c r="S47" s="52"/>
      <c r="U47" s="52"/>
    </row>
    <row r="48" spans="1:21" ht="23.25" customHeight="1">
      <c r="A48" s="75" t="s">
        <v>12</v>
      </c>
      <c r="E48" s="78"/>
      <c r="F48" s="78" t="s">
        <v>22</v>
      </c>
      <c r="H48" s="78"/>
      <c r="I48" s="111">
        <f>SUM(I29:I47)</f>
        <v>399091</v>
      </c>
      <c r="J48" s="67"/>
      <c r="K48" s="111">
        <f>SUM(K29:K47)</f>
        <v>369495</v>
      </c>
      <c r="L48" s="67"/>
      <c r="M48" s="111">
        <f>SUM(M29:M47)</f>
        <v>387121</v>
      </c>
      <c r="N48" s="67"/>
      <c r="O48" s="111">
        <f>SUM(O29:O47)</f>
        <v>372536</v>
      </c>
    </row>
    <row r="49" spans="1:15" ht="23.25" customHeight="1" thickBot="1">
      <c r="A49" s="75" t="s">
        <v>2</v>
      </c>
      <c r="E49" s="78"/>
      <c r="F49" s="78"/>
      <c r="H49" s="78"/>
      <c r="I49" s="112">
        <f>I27+I48</f>
        <v>941789</v>
      </c>
      <c r="J49" s="67"/>
      <c r="K49" s="112">
        <f>K27+K48</f>
        <v>988953</v>
      </c>
      <c r="L49" s="67"/>
      <c r="M49" s="112">
        <f>M27+M48</f>
        <v>872549</v>
      </c>
      <c r="N49" s="67"/>
      <c r="O49" s="112">
        <f>O27+O48</f>
        <v>932478</v>
      </c>
    </row>
    <row r="50" spans="1:15" ht="23.25" customHeight="1" thickTop="1">
      <c r="D50" s="73"/>
      <c r="G50" s="83"/>
      <c r="H50" s="84"/>
    </row>
    <row r="51" spans="1:15" ht="23.25" customHeight="1">
      <c r="A51" s="62" t="s">
        <v>21</v>
      </c>
      <c r="D51" s="73"/>
      <c r="G51" s="83"/>
      <c r="H51" s="85"/>
    </row>
    <row r="52" spans="1:15" ht="23.7" customHeight="1">
      <c r="A52" s="58" t="s">
        <v>91</v>
      </c>
      <c r="B52" s="59"/>
      <c r="C52" s="59"/>
      <c r="D52" s="59"/>
      <c r="E52" s="59"/>
      <c r="F52" s="59"/>
      <c r="G52" s="60"/>
      <c r="H52" s="59"/>
      <c r="I52" s="61"/>
      <c r="K52" s="63"/>
    </row>
    <row r="53" spans="1:15" ht="23.7" customHeight="1">
      <c r="A53" s="64" t="s">
        <v>132</v>
      </c>
      <c r="B53" s="65"/>
      <c r="C53" s="65"/>
      <c r="D53" s="65"/>
      <c r="E53" s="65"/>
      <c r="F53" s="65"/>
      <c r="G53" s="60"/>
      <c r="H53" s="65"/>
      <c r="I53" s="61"/>
      <c r="K53" s="63"/>
    </row>
    <row r="54" spans="1:15" ht="23.7" customHeight="1">
      <c r="A54" s="10" t="s">
        <v>181</v>
      </c>
      <c r="B54" s="65"/>
      <c r="C54" s="65"/>
      <c r="D54" s="65"/>
      <c r="E54" s="65"/>
      <c r="F54" s="65"/>
      <c r="G54" s="60"/>
      <c r="H54" s="65"/>
      <c r="I54" s="61"/>
      <c r="K54" s="63"/>
    </row>
    <row r="55" spans="1:15" ht="23.7" customHeight="1">
      <c r="B55" s="66"/>
      <c r="C55" s="66"/>
      <c r="D55" s="66"/>
      <c r="E55" s="66"/>
      <c r="F55" s="66"/>
      <c r="H55" s="66"/>
      <c r="I55" s="67"/>
      <c r="K55" s="68"/>
      <c r="O55" s="68" t="s">
        <v>45</v>
      </c>
    </row>
    <row r="56" spans="1:15" ht="23.7" customHeight="1">
      <c r="B56" s="66"/>
      <c r="C56" s="66"/>
      <c r="D56" s="66"/>
      <c r="E56" s="66"/>
      <c r="F56" s="66"/>
      <c r="H56" s="66"/>
      <c r="I56" s="160" t="s">
        <v>81</v>
      </c>
      <c r="J56" s="160"/>
      <c r="K56" s="160"/>
      <c r="M56" s="159" t="s">
        <v>82</v>
      </c>
      <c r="N56" s="159"/>
      <c r="O56" s="159"/>
    </row>
    <row r="57" spans="1:15" ht="23.7" customHeight="1">
      <c r="B57" s="66"/>
      <c r="C57" s="66"/>
      <c r="D57" s="66"/>
      <c r="E57" s="66"/>
      <c r="F57" s="66"/>
      <c r="G57" s="69" t="s">
        <v>13</v>
      </c>
      <c r="H57" s="70"/>
      <c r="I57" s="146" t="s">
        <v>182</v>
      </c>
      <c r="J57" s="71"/>
      <c r="K57" s="72" t="s">
        <v>146</v>
      </c>
      <c r="M57" s="146" t="s">
        <v>182</v>
      </c>
      <c r="N57" s="71"/>
      <c r="O57" s="72" t="s">
        <v>146</v>
      </c>
    </row>
    <row r="58" spans="1:15" ht="23.7" customHeight="1">
      <c r="B58" s="66"/>
      <c r="C58" s="66"/>
      <c r="D58" s="66"/>
      <c r="E58" s="66"/>
      <c r="F58" s="66"/>
      <c r="G58" s="73"/>
      <c r="H58" s="70"/>
      <c r="I58" s="74" t="s">
        <v>70</v>
      </c>
      <c r="K58" s="73" t="s">
        <v>71</v>
      </c>
      <c r="M58" s="74" t="s">
        <v>70</v>
      </c>
      <c r="N58" s="73"/>
      <c r="O58" s="73" t="s">
        <v>71</v>
      </c>
    </row>
    <row r="59" spans="1:15" ht="23.7" customHeight="1">
      <c r="B59" s="66"/>
      <c r="C59" s="66"/>
      <c r="D59" s="66"/>
      <c r="E59" s="66"/>
      <c r="F59" s="66"/>
      <c r="G59" s="73"/>
      <c r="H59" s="70"/>
      <c r="I59" s="74" t="s">
        <v>72</v>
      </c>
      <c r="K59" s="73"/>
      <c r="M59" s="74" t="s">
        <v>72</v>
      </c>
      <c r="N59" s="73"/>
      <c r="O59" s="73"/>
    </row>
    <row r="60" spans="1:15" ht="23.7" customHeight="1">
      <c r="A60" s="75" t="s">
        <v>17</v>
      </c>
      <c r="D60" s="86"/>
      <c r="E60" s="86"/>
      <c r="F60" s="86"/>
      <c r="H60" s="86"/>
      <c r="I60" s="74"/>
      <c r="K60" s="77"/>
    </row>
    <row r="61" spans="1:15" ht="23.7" customHeight="1">
      <c r="A61" s="75" t="s">
        <v>3</v>
      </c>
      <c r="E61" s="78"/>
      <c r="F61" s="78"/>
      <c r="H61" s="78"/>
      <c r="I61" s="79"/>
    </row>
    <row r="62" spans="1:15" ht="23.7" customHeight="1">
      <c r="A62" s="62" t="s">
        <v>155</v>
      </c>
      <c r="E62" s="78"/>
      <c r="F62" s="78"/>
      <c r="H62" s="78"/>
      <c r="I62" s="105">
        <v>28342</v>
      </c>
      <c r="J62" s="126"/>
      <c r="K62" s="67">
        <v>12235</v>
      </c>
      <c r="L62" s="107"/>
      <c r="M62" s="67">
        <v>5200</v>
      </c>
      <c r="N62" s="107"/>
      <c r="O62" s="67">
        <v>2313</v>
      </c>
    </row>
    <row r="63" spans="1:15" ht="23.7" customHeight="1">
      <c r="A63" s="62" t="s">
        <v>156</v>
      </c>
      <c r="E63" s="78"/>
      <c r="F63" s="78"/>
      <c r="G63" s="53" t="s">
        <v>120</v>
      </c>
      <c r="H63" s="78"/>
      <c r="I63" s="105">
        <v>299098</v>
      </c>
      <c r="J63" s="126"/>
      <c r="K63" s="67">
        <v>53945</v>
      </c>
      <c r="L63" s="107"/>
      <c r="M63" s="67">
        <v>299098</v>
      </c>
      <c r="N63" s="107"/>
      <c r="O63" s="67">
        <v>53945</v>
      </c>
    </row>
    <row r="64" spans="1:15" ht="23.7" customHeight="1">
      <c r="A64" s="62" t="s">
        <v>108</v>
      </c>
      <c r="E64" s="78"/>
      <c r="F64" s="78"/>
      <c r="H64" s="78"/>
      <c r="I64" s="67"/>
      <c r="J64" s="67"/>
      <c r="K64" s="67"/>
      <c r="L64" s="107"/>
      <c r="M64" s="67"/>
      <c r="N64" s="107"/>
      <c r="O64" s="67"/>
    </row>
    <row r="65" spans="1:15" ht="23.7" customHeight="1">
      <c r="B65" s="62" t="s">
        <v>95</v>
      </c>
      <c r="E65" s="78"/>
      <c r="F65" s="78"/>
      <c r="H65" s="78"/>
      <c r="I65" s="105">
        <v>3766</v>
      </c>
      <c r="J65" s="126"/>
      <c r="K65" s="67">
        <v>3567</v>
      </c>
      <c r="L65" s="107"/>
      <c r="M65" s="67">
        <v>2439</v>
      </c>
      <c r="N65" s="107"/>
      <c r="O65" s="67">
        <v>2312</v>
      </c>
    </row>
    <row r="66" spans="1:15" ht="23.7" customHeight="1">
      <c r="A66" s="62" t="s">
        <v>157</v>
      </c>
      <c r="E66" s="78"/>
      <c r="F66" s="78"/>
      <c r="H66" s="78"/>
      <c r="I66" s="105">
        <v>5398</v>
      </c>
      <c r="J66" s="126"/>
      <c r="K66" s="67">
        <v>2564</v>
      </c>
      <c r="L66" s="107"/>
      <c r="M66" s="67">
        <v>0</v>
      </c>
      <c r="N66" s="107"/>
      <c r="O66" s="67">
        <v>0</v>
      </c>
    </row>
    <row r="67" spans="1:15" ht="23.7" customHeight="1">
      <c r="A67" s="62" t="s">
        <v>109</v>
      </c>
      <c r="E67" s="78"/>
      <c r="F67" s="78"/>
      <c r="G67" s="55">
        <v>15</v>
      </c>
      <c r="H67" s="78"/>
      <c r="I67" s="105">
        <v>15921</v>
      </c>
      <c r="J67" s="126"/>
      <c r="K67" s="67">
        <v>27635</v>
      </c>
      <c r="L67" s="107"/>
      <c r="M67" s="67">
        <v>15706</v>
      </c>
      <c r="N67" s="107"/>
      <c r="O67" s="67">
        <v>27399</v>
      </c>
    </row>
    <row r="68" spans="1:15" ht="23.7" customHeight="1">
      <c r="A68" s="62" t="s">
        <v>4</v>
      </c>
      <c r="E68" s="78"/>
      <c r="F68" s="78"/>
      <c r="G68" s="55"/>
      <c r="H68" s="78"/>
      <c r="I68" s="105">
        <v>16280</v>
      </c>
      <c r="J68" s="126"/>
      <c r="K68" s="67">
        <v>20729</v>
      </c>
      <c r="L68" s="107"/>
      <c r="M68" s="67">
        <v>13117</v>
      </c>
      <c r="N68" s="107"/>
      <c r="O68" s="67">
        <v>8294</v>
      </c>
    </row>
    <row r="69" spans="1:15" ht="23.7" customHeight="1">
      <c r="A69" s="75" t="s">
        <v>5</v>
      </c>
      <c r="E69" s="78"/>
      <c r="F69" s="78"/>
      <c r="H69" s="78"/>
      <c r="I69" s="87">
        <f>SUM(I62:I68)</f>
        <v>368805</v>
      </c>
      <c r="J69" s="126"/>
      <c r="K69" s="87">
        <f>SUM(K62:K68)</f>
        <v>120675</v>
      </c>
      <c r="L69" s="126"/>
      <c r="M69" s="87">
        <f>SUM(M62:M68)</f>
        <v>335560</v>
      </c>
      <c r="N69" s="67"/>
      <c r="O69" s="87">
        <f>SUM(O62:O68)</f>
        <v>94263</v>
      </c>
    </row>
    <row r="70" spans="1:15" ht="23.7" customHeight="1">
      <c r="A70" s="75" t="s">
        <v>29</v>
      </c>
      <c r="E70" s="78"/>
      <c r="F70" s="78"/>
      <c r="H70" s="78"/>
      <c r="I70" s="89"/>
      <c r="J70" s="126"/>
      <c r="K70" s="89"/>
      <c r="L70" s="126"/>
      <c r="M70" s="89"/>
      <c r="N70" s="67"/>
      <c r="O70" s="90"/>
    </row>
    <row r="71" spans="1:15" ht="23.7" customHeight="1">
      <c r="A71" s="62" t="s">
        <v>66</v>
      </c>
      <c r="E71" s="78"/>
      <c r="F71" s="78"/>
      <c r="G71" s="53" t="s">
        <v>120</v>
      </c>
      <c r="H71" s="78"/>
      <c r="I71" s="67">
        <v>0</v>
      </c>
      <c r="J71" s="126"/>
      <c r="K71" s="67">
        <v>297153</v>
      </c>
      <c r="L71" s="107"/>
      <c r="M71" s="67">
        <v>0</v>
      </c>
      <c r="N71" s="107"/>
      <c r="O71" s="67">
        <v>297153</v>
      </c>
    </row>
    <row r="72" spans="1:15" ht="23.7" customHeight="1">
      <c r="A72" s="2" t="s">
        <v>149</v>
      </c>
      <c r="E72" s="78"/>
      <c r="F72" s="78"/>
      <c r="H72" s="78"/>
      <c r="I72" s="67"/>
      <c r="J72" s="126"/>
      <c r="K72" s="67"/>
      <c r="L72" s="107"/>
      <c r="M72" s="67"/>
      <c r="N72" s="107"/>
      <c r="O72" s="67"/>
    </row>
    <row r="73" spans="1:15" ht="23.7" customHeight="1">
      <c r="A73" s="2"/>
      <c r="B73" s="2" t="s">
        <v>95</v>
      </c>
      <c r="E73" s="78"/>
      <c r="F73" s="78"/>
      <c r="H73" s="78"/>
      <c r="I73" s="67">
        <v>5334</v>
      </c>
      <c r="J73" s="126"/>
      <c r="K73" s="67">
        <v>8053</v>
      </c>
      <c r="L73" s="107"/>
      <c r="M73" s="67">
        <v>3454</v>
      </c>
      <c r="N73" s="107"/>
      <c r="O73" s="67">
        <v>5216</v>
      </c>
    </row>
    <row r="74" spans="1:15" ht="23.7" customHeight="1">
      <c r="A74" s="62" t="s">
        <v>158</v>
      </c>
      <c r="B74" s="2"/>
      <c r="E74" s="78"/>
      <c r="F74" s="78"/>
      <c r="H74" s="78"/>
      <c r="I74" s="67"/>
      <c r="J74" s="126"/>
      <c r="K74" s="67"/>
      <c r="L74" s="107"/>
      <c r="M74" s="67"/>
      <c r="N74" s="107"/>
      <c r="O74" s="67"/>
    </row>
    <row r="75" spans="1:15" ht="23.7" customHeight="1">
      <c r="B75" s="62" t="s">
        <v>159</v>
      </c>
      <c r="E75" s="78"/>
      <c r="F75" s="78"/>
      <c r="H75" s="78"/>
      <c r="I75" s="67">
        <v>5073</v>
      </c>
      <c r="J75" s="126"/>
      <c r="K75" s="67">
        <v>4426</v>
      </c>
      <c r="L75" s="107"/>
      <c r="M75" s="67">
        <v>4871</v>
      </c>
      <c r="N75" s="107"/>
      <c r="O75" s="67">
        <v>4272</v>
      </c>
    </row>
    <row r="76" spans="1:15" ht="23.7" customHeight="1">
      <c r="A76" s="62" t="s">
        <v>102</v>
      </c>
      <c r="E76" s="78"/>
      <c r="F76" s="78"/>
      <c r="H76" s="78"/>
      <c r="I76" s="105">
        <v>432</v>
      </c>
      <c r="J76" s="126"/>
      <c r="K76" s="67">
        <v>432</v>
      </c>
      <c r="L76" s="107"/>
      <c r="M76" s="67">
        <v>280</v>
      </c>
      <c r="N76" s="107"/>
      <c r="O76" s="67">
        <v>280</v>
      </c>
    </row>
    <row r="77" spans="1:15" ht="23.7" customHeight="1">
      <c r="A77" s="62" t="s">
        <v>130</v>
      </c>
      <c r="E77" s="78"/>
      <c r="F77" s="78"/>
      <c r="G77" s="53" t="s">
        <v>133</v>
      </c>
      <c r="H77" s="78"/>
      <c r="I77" s="105">
        <v>12384</v>
      </c>
      <c r="J77" s="126"/>
      <c r="K77" s="67">
        <v>17258</v>
      </c>
      <c r="L77" s="107"/>
      <c r="M77" s="67">
        <v>12384</v>
      </c>
      <c r="N77" s="107"/>
      <c r="O77" s="67">
        <v>17258</v>
      </c>
    </row>
    <row r="78" spans="1:15" ht="23.7" customHeight="1">
      <c r="A78" s="75" t="s">
        <v>28</v>
      </c>
      <c r="E78" s="78"/>
      <c r="F78" s="78"/>
      <c r="H78" s="78"/>
      <c r="I78" s="88">
        <f>SUM(I71:I77)</f>
        <v>23223</v>
      </c>
      <c r="J78" s="67"/>
      <c r="K78" s="88">
        <f>SUM(K71:K77)</f>
        <v>327322</v>
      </c>
      <c r="L78" s="67"/>
      <c r="M78" s="88">
        <f>SUM(M71:N77)</f>
        <v>20989</v>
      </c>
      <c r="N78" s="67"/>
      <c r="O78" s="88">
        <f>SUM(O71:O77)</f>
        <v>324179</v>
      </c>
    </row>
    <row r="79" spans="1:15" ht="23.7" customHeight="1">
      <c r="A79" s="75" t="s">
        <v>6</v>
      </c>
      <c r="E79" s="78"/>
      <c r="F79" s="78"/>
      <c r="H79" s="78"/>
      <c r="I79" s="88">
        <f>I69+I78</f>
        <v>392028</v>
      </c>
      <c r="J79" s="67"/>
      <c r="K79" s="88">
        <f>K69+K78</f>
        <v>447997</v>
      </c>
      <c r="L79" s="67"/>
      <c r="M79" s="88">
        <f>M69+M78</f>
        <v>356549</v>
      </c>
      <c r="N79" s="67"/>
      <c r="O79" s="88">
        <f>O69+O78</f>
        <v>418442</v>
      </c>
    </row>
    <row r="80" spans="1:15" ht="23.7" customHeight="1">
      <c r="A80" s="75" t="s">
        <v>18</v>
      </c>
      <c r="E80" s="78"/>
      <c r="F80" s="78"/>
      <c r="H80" s="78"/>
      <c r="I80" s="105"/>
      <c r="J80" s="108"/>
      <c r="K80" s="113"/>
      <c r="L80" s="108"/>
      <c r="M80" s="67"/>
      <c r="N80" s="108"/>
      <c r="O80" s="108"/>
    </row>
    <row r="81" spans="1:15" ht="23.7" customHeight="1">
      <c r="A81" s="62" t="s">
        <v>14</v>
      </c>
      <c r="E81" s="78"/>
      <c r="F81" s="78"/>
      <c r="H81" s="78"/>
      <c r="I81" s="114"/>
      <c r="J81" s="108"/>
      <c r="K81" s="115"/>
      <c r="L81" s="108"/>
      <c r="M81" s="67"/>
      <c r="N81" s="108"/>
      <c r="O81" s="108"/>
    </row>
    <row r="82" spans="1:15" ht="23.7" customHeight="1">
      <c r="B82" s="62" t="s">
        <v>77</v>
      </c>
      <c r="E82" s="78"/>
      <c r="F82" s="78"/>
      <c r="H82" s="78"/>
      <c r="I82" s="114"/>
      <c r="J82" s="108"/>
      <c r="K82" s="115"/>
      <c r="L82" s="108"/>
      <c r="M82" s="67"/>
      <c r="N82" s="108"/>
      <c r="O82" s="108"/>
    </row>
    <row r="83" spans="1:15" ht="23.7" customHeight="1" thickBot="1">
      <c r="C83" s="62" t="s">
        <v>124</v>
      </c>
      <c r="E83" s="78"/>
      <c r="F83" s="78"/>
      <c r="H83" s="78"/>
      <c r="I83" s="116">
        <v>601733</v>
      </c>
      <c r="J83" s="67"/>
      <c r="K83" s="116">
        <v>601733</v>
      </c>
      <c r="L83" s="67"/>
      <c r="M83" s="116">
        <v>601733</v>
      </c>
      <c r="N83" s="67"/>
      <c r="O83" s="116">
        <v>601733</v>
      </c>
    </row>
    <row r="84" spans="1:15" ht="23.7" customHeight="1" thickTop="1">
      <c r="B84" s="62" t="s">
        <v>79</v>
      </c>
      <c r="E84" s="78"/>
      <c r="F84" s="78"/>
      <c r="H84" s="78"/>
      <c r="I84" s="117"/>
      <c r="J84" s="67"/>
      <c r="K84" s="67"/>
      <c r="L84" s="67"/>
      <c r="M84" s="67"/>
      <c r="N84" s="67"/>
      <c r="O84" s="67"/>
    </row>
    <row r="85" spans="1:15" ht="23.7" customHeight="1">
      <c r="C85" s="62" t="s">
        <v>125</v>
      </c>
      <c r="E85" s="78"/>
      <c r="F85" s="78"/>
      <c r="H85" s="78"/>
      <c r="I85" s="114">
        <v>442931</v>
      </c>
      <c r="J85" s="67"/>
      <c r="K85" s="105">
        <v>442931</v>
      </c>
      <c r="L85" s="67"/>
      <c r="M85" s="105">
        <v>442931</v>
      </c>
      <c r="N85" s="67"/>
      <c r="O85" s="105">
        <v>442931</v>
      </c>
    </row>
    <row r="86" spans="1:15" ht="23.7" customHeight="1">
      <c r="A86" s="62" t="s">
        <v>51</v>
      </c>
      <c r="E86" s="78"/>
      <c r="F86" s="78"/>
      <c r="G86" s="53" t="s">
        <v>177</v>
      </c>
      <c r="H86" s="78"/>
      <c r="I86" s="105">
        <v>76409</v>
      </c>
      <c r="J86" s="67"/>
      <c r="K86" s="105">
        <v>519409</v>
      </c>
      <c r="L86" s="67"/>
      <c r="M86" s="67">
        <v>76409</v>
      </c>
      <c r="N86" s="67"/>
      <c r="O86" s="105">
        <v>519409</v>
      </c>
    </row>
    <row r="87" spans="1:15" ht="23.7" customHeight="1">
      <c r="A87" s="62" t="s">
        <v>137</v>
      </c>
      <c r="E87" s="78"/>
      <c r="F87" s="78"/>
      <c r="G87" s="53" t="s">
        <v>177</v>
      </c>
      <c r="H87" s="78"/>
      <c r="I87" s="105"/>
      <c r="J87" s="67"/>
      <c r="K87" s="105"/>
      <c r="L87" s="67"/>
      <c r="M87" s="105"/>
      <c r="N87" s="67"/>
      <c r="O87" s="105"/>
    </row>
    <row r="88" spans="1:15" ht="23.7" customHeight="1">
      <c r="B88" s="62" t="s">
        <v>68</v>
      </c>
      <c r="E88" s="78"/>
      <c r="F88" s="78"/>
      <c r="H88" s="78"/>
      <c r="I88" s="105">
        <v>0</v>
      </c>
      <c r="J88" s="67"/>
      <c r="K88" s="105">
        <v>30000</v>
      </c>
      <c r="L88" s="67"/>
      <c r="M88" s="67">
        <v>0</v>
      </c>
      <c r="N88" s="67"/>
      <c r="O88" s="105">
        <v>30000</v>
      </c>
    </row>
    <row r="89" spans="1:15" ht="23.7" customHeight="1">
      <c r="B89" s="62" t="s">
        <v>69</v>
      </c>
      <c r="E89" s="78"/>
      <c r="F89" s="78"/>
      <c r="H89" s="78"/>
      <c r="I89" s="118">
        <v>30421</v>
      </c>
      <c r="J89" s="67"/>
      <c r="K89" s="111">
        <v>-451384</v>
      </c>
      <c r="L89" s="67"/>
      <c r="M89" s="118">
        <v>-3340</v>
      </c>
      <c r="N89" s="67"/>
      <c r="O89" s="111">
        <v>-478304</v>
      </c>
    </row>
    <row r="90" spans="1:15" ht="23.7" customHeight="1">
      <c r="A90" s="91" t="s">
        <v>19</v>
      </c>
      <c r="B90" s="75"/>
      <c r="E90" s="78"/>
      <c r="F90" s="78"/>
      <c r="H90" s="78"/>
      <c r="I90" s="88">
        <f>SUM(I85:I89)</f>
        <v>549761</v>
      </c>
      <c r="J90" s="67"/>
      <c r="K90" s="88">
        <f>SUM(K85:K89)</f>
        <v>540956</v>
      </c>
      <c r="L90" s="67"/>
      <c r="M90" s="88">
        <f>SUM(M85:M89)</f>
        <v>516000</v>
      </c>
      <c r="N90" s="67"/>
      <c r="O90" s="88">
        <f>SUM(O85:O89)</f>
        <v>514036</v>
      </c>
    </row>
    <row r="91" spans="1:15" ht="23.7" customHeight="1" thickBot="1">
      <c r="A91" s="91" t="s">
        <v>20</v>
      </c>
      <c r="B91" s="75"/>
      <c r="E91" s="78"/>
      <c r="F91" s="78"/>
      <c r="H91" s="78"/>
      <c r="I91" s="112">
        <f>SUM(I79,I90)</f>
        <v>941789</v>
      </c>
      <c r="J91" s="67"/>
      <c r="K91" s="112">
        <f>SUM(K79,K90)</f>
        <v>988953</v>
      </c>
      <c r="L91" s="67"/>
      <c r="M91" s="112">
        <f>SUM(M79,M90)</f>
        <v>872549</v>
      </c>
      <c r="N91" s="67"/>
      <c r="O91" s="112">
        <f>SUM(O79,O90)</f>
        <v>932478</v>
      </c>
    </row>
    <row r="92" spans="1:15" ht="23.7" customHeight="1" thickTop="1">
      <c r="A92" s="92"/>
      <c r="E92" s="78"/>
      <c r="F92" s="78"/>
      <c r="H92" s="78"/>
      <c r="I92" s="52">
        <f>SUM(I91-I49)</f>
        <v>0</v>
      </c>
      <c r="J92" s="52"/>
      <c r="K92" s="52">
        <f>SUM(K91-K49)</f>
        <v>0</v>
      </c>
      <c r="L92" s="52"/>
      <c r="M92" s="52">
        <f>SUM(M91-M49)</f>
        <v>0</v>
      </c>
      <c r="N92" s="52"/>
      <c r="O92" s="52">
        <f>SUM(O91-O49)</f>
        <v>0</v>
      </c>
    </row>
    <row r="93" spans="1:15" ht="23.7" customHeight="1">
      <c r="A93" s="62" t="s">
        <v>21</v>
      </c>
      <c r="D93" s="73"/>
      <c r="G93" s="84"/>
      <c r="H93" s="85"/>
      <c r="K93" s="62"/>
    </row>
    <row r="94" spans="1:15" ht="23.7" customHeight="1">
      <c r="D94" s="73"/>
      <c r="G94" s="84"/>
      <c r="H94" s="85"/>
    </row>
    <row r="95" spans="1:15" ht="23.7" customHeight="1">
      <c r="A95" s="93"/>
      <c r="B95" s="93"/>
      <c r="C95" s="93"/>
      <c r="D95" s="93"/>
      <c r="E95" s="93"/>
      <c r="F95" s="93"/>
      <c r="G95" s="84"/>
      <c r="H95" s="85"/>
    </row>
    <row r="96" spans="1:15" ht="23.7" customHeight="1">
      <c r="G96" s="84"/>
      <c r="H96" s="85"/>
    </row>
    <row r="97" spans="1:8" ht="23.7" customHeight="1">
      <c r="G97" s="94" t="s">
        <v>73</v>
      </c>
      <c r="H97" s="85"/>
    </row>
    <row r="98" spans="1:8" ht="23.7" customHeight="1">
      <c r="A98" s="93"/>
      <c r="B98" s="93"/>
      <c r="C98" s="93"/>
      <c r="D98" s="93"/>
      <c r="E98" s="93"/>
      <c r="F98" s="93"/>
      <c r="G98" s="84"/>
      <c r="H98" s="85"/>
    </row>
    <row r="99" spans="1:8" ht="23.7" customHeight="1">
      <c r="E99" s="78"/>
      <c r="F99" s="78"/>
      <c r="H99" s="78"/>
    </row>
    <row r="100" spans="1:8" ht="23.7" customHeight="1">
      <c r="E100" s="78"/>
      <c r="F100" s="78"/>
      <c r="H100" s="78"/>
    </row>
    <row r="101" spans="1:8" ht="23.7" customHeight="1">
      <c r="E101" s="78"/>
      <c r="F101" s="78"/>
      <c r="H101" s="78"/>
    </row>
    <row r="102" spans="1:8" ht="23.7" customHeight="1">
      <c r="E102" s="78"/>
      <c r="F102" s="78"/>
      <c r="H102" s="78"/>
    </row>
    <row r="103" spans="1:8" ht="23.7" customHeight="1">
      <c r="E103" s="78"/>
      <c r="F103" s="78"/>
      <c r="H103" s="78"/>
    </row>
    <row r="104" spans="1:8" ht="23.7" customHeight="1">
      <c r="E104" s="78"/>
      <c r="F104" s="78"/>
      <c r="H104" s="78"/>
    </row>
    <row r="105" spans="1:8" ht="23.7" customHeight="1">
      <c r="E105" s="78"/>
      <c r="F105" s="78"/>
      <c r="H105" s="78"/>
    </row>
    <row r="106" spans="1:8" ht="23.7" customHeight="1">
      <c r="E106" s="78"/>
      <c r="F106" s="78"/>
      <c r="H106" s="78"/>
    </row>
    <row r="107" spans="1:8" ht="23.7" customHeight="1">
      <c r="E107" s="78"/>
      <c r="F107" s="78"/>
      <c r="H107" s="78"/>
    </row>
    <row r="108" spans="1:8" ht="23.7" customHeight="1">
      <c r="E108" s="78"/>
      <c r="F108" s="78"/>
      <c r="H108" s="78"/>
    </row>
    <row r="109" spans="1:8" ht="23.7" customHeight="1">
      <c r="E109" s="78"/>
      <c r="F109" s="78"/>
      <c r="H109" s="78"/>
    </row>
    <row r="110" spans="1:8" ht="23.7" customHeight="1">
      <c r="E110" s="78"/>
      <c r="F110" s="78"/>
      <c r="H110" s="78"/>
    </row>
    <row r="111" spans="1:8" ht="23.7" customHeight="1">
      <c r="E111" s="78"/>
      <c r="F111" s="78"/>
      <c r="H111" s="78"/>
    </row>
    <row r="112" spans="1:8" ht="23.7" customHeight="1">
      <c r="E112" s="78"/>
      <c r="F112" s="78"/>
      <c r="H112" s="78"/>
    </row>
    <row r="113" spans="5:8" ht="23.7" customHeight="1">
      <c r="E113" s="78"/>
      <c r="F113" s="78"/>
      <c r="H113" s="78"/>
    </row>
    <row r="114" spans="5:8" ht="23.7" customHeight="1">
      <c r="E114" s="78"/>
      <c r="F114" s="78"/>
      <c r="H114" s="78"/>
    </row>
    <row r="115" spans="5:8" ht="23.7" customHeight="1">
      <c r="E115" s="78"/>
      <c r="F115" s="78"/>
      <c r="H115" s="78"/>
    </row>
    <row r="116" spans="5:8" ht="23.7" customHeight="1">
      <c r="E116" s="78"/>
      <c r="F116" s="78"/>
      <c r="H116" s="78"/>
    </row>
    <row r="117" spans="5:8" ht="23.7" customHeight="1">
      <c r="E117" s="78"/>
      <c r="F117" s="78"/>
      <c r="H117" s="78"/>
    </row>
    <row r="118" spans="5:8" ht="23.7" customHeight="1">
      <c r="E118" s="78"/>
      <c r="F118" s="78"/>
      <c r="H118" s="78"/>
    </row>
    <row r="119" spans="5:8" ht="23.7" customHeight="1">
      <c r="E119" s="78"/>
      <c r="F119" s="78"/>
      <c r="H119" s="78"/>
    </row>
  </sheetData>
  <mergeCells count="4">
    <mergeCell ref="M5:O5"/>
    <mergeCell ref="M56:O56"/>
    <mergeCell ref="I5:K5"/>
    <mergeCell ref="I56:K56"/>
  </mergeCells>
  <phoneticPr fontId="2" type="noConversion"/>
  <printOptions horizontalCentered="1"/>
  <pageMargins left="0.86614173228346458" right="0.55118110236220474" top="0.59055118110236227" bottom="0" header="0.19685039370078741" footer="0.19685039370078741"/>
  <pageSetup paperSize="9" scale="67" firstPageNumber="2" fitToHeight="0" orientation="portrait" useFirstPageNumber="1" r:id="rId1"/>
  <headerFooter alignWithMargins="0"/>
  <rowBreaks count="1" manualBreakCount="1">
    <brk id="51" max="16383" man="1"/>
  </rowBreaks>
  <ignoredErrors>
    <ignoredError sqref="L69 N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9"/>
  <sheetViews>
    <sheetView showGridLines="0" view="pageBreakPreview" topLeftCell="A22" zoomScale="85" zoomScaleNormal="70" zoomScaleSheetLayoutView="85" workbookViewId="0">
      <selection activeCell="P33" sqref="P33"/>
    </sheetView>
  </sheetViews>
  <sheetFormatPr defaultColWidth="9.125" defaultRowHeight="24" customHeight="1"/>
  <cols>
    <col min="1" max="1" width="30.75" style="2" customWidth="1"/>
    <col min="2" max="2" width="21.375" style="2" customWidth="1"/>
    <col min="3" max="3" width="8.75" style="2" customWidth="1"/>
    <col min="4" max="4" width="1.125" style="2" customWidth="1"/>
    <col min="5" max="5" width="16" style="2" customWidth="1"/>
    <col min="6" max="6" width="1.125" style="2" customWidth="1"/>
    <col min="7" max="7" width="16" style="2" customWidth="1"/>
    <col min="8" max="8" width="1.125" style="2" customWidth="1"/>
    <col min="9" max="9" width="16" style="2" customWidth="1"/>
    <col min="10" max="10" width="1.125" style="2" customWidth="1"/>
    <col min="11" max="11" width="16" style="2" customWidth="1"/>
    <col min="12" max="13" width="9.125" style="2"/>
    <col min="14" max="14" width="12.625" style="2" bestFit="1" customWidth="1"/>
    <col min="15" max="16384" width="9.125" style="2"/>
  </cols>
  <sheetData>
    <row r="1" spans="1:34" ht="24" customHeight="1">
      <c r="C1" s="33"/>
      <c r="D1" s="35"/>
      <c r="E1" s="5"/>
      <c r="G1" s="5"/>
      <c r="K1" s="5" t="s">
        <v>46</v>
      </c>
    </row>
    <row r="2" spans="1:34" ht="24" customHeight="1">
      <c r="A2" s="1" t="s">
        <v>91</v>
      </c>
      <c r="B2" s="14"/>
      <c r="C2" s="31"/>
      <c r="D2" s="14"/>
      <c r="E2" s="31"/>
      <c r="G2" s="31"/>
      <c r="T2" s="154"/>
      <c r="V2" s="154"/>
      <c r="AB2" s="154"/>
    </row>
    <row r="3" spans="1:34" ht="24" customHeight="1">
      <c r="A3" s="10" t="s">
        <v>107</v>
      </c>
      <c r="B3" s="11"/>
      <c r="C3" s="31"/>
      <c r="D3" s="11"/>
      <c r="E3" s="31"/>
      <c r="G3" s="31"/>
      <c r="T3" s="154"/>
      <c r="V3" s="154"/>
      <c r="AB3" s="154"/>
    </row>
    <row r="4" spans="1:34" ht="24" customHeight="1">
      <c r="A4" s="9" t="s">
        <v>183</v>
      </c>
      <c r="B4" s="26"/>
      <c r="C4" s="31"/>
      <c r="D4" s="11"/>
      <c r="E4" s="31"/>
      <c r="G4" s="31"/>
      <c r="T4" s="154"/>
      <c r="V4" s="154"/>
      <c r="AB4" s="154"/>
    </row>
    <row r="5" spans="1:34" ht="24" customHeight="1">
      <c r="B5" s="26"/>
      <c r="C5" s="28"/>
      <c r="D5" s="26"/>
      <c r="E5" s="39"/>
      <c r="G5" s="39"/>
      <c r="K5" s="39" t="s">
        <v>65</v>
      </c>
      <c r="T5" s="155"/>
      <c r="V5" s="155"/>
      <c r="AB5" s="155"/>
    </row>
    <row r="6" spans="1:34" ht="24" customHeight="1">
      <c r="B6" s="26"/>
      <c r="C6" s="28"/>
      <c r="D6" s="26"/>
      <c r="E6" s="162" t="s">
        <v>81</v>
      </c>
      <c r="F6" s="162"/>
      <c r="G6" s="162"/>
      <c r="I6" s="161" t="s">
        <v>82</v>
      </c>
      <c r="J6" s="161"/>
      <c r="K6" s="161"/>
      <c r="T6" s="155"/>
      <c r="V6" s="155"/>
      <c r="AB6" s="155"/>
    </row>
    <row r="7" spans="1:34" ht="24" customHeight="1">
      <c r="B7" s="26"/>
      <c r="C7" s="40" t="s">
        <v>13</v>
      </c>
      <c r="D7" s="26"/>
      <c r="E7" s="30">
        <v>2568</v>
      </c>
      <c r="G7" s="30">
        <v>2567</v>
      </c>
      <c r="I7" s="30">
        <v>2568</v>
      </c>
      <c r="K7" s="30">
        <v>2567</v>
      </c>
      <c r="T7" s="154"/>
      <c r="V7" s="154"/>
      <c r="AB7" s="154"/>
    </row>
    <row r="8" spans="1:34" ht="24" customHeight="1">
      <c r="A8" s="18" t="s">
        <v>44</v>
      </c>
      <c r="C8" s="29"/>
      <c r="D8" s="29"/>
      <c r="E8" s="14"/>
      <c r="G8" s="14"/>
      <c r="I8" s="14"/>
      <c r="J8" s="29"/>
      <c r="K8" s="14"/>
      <c r="T8" s="155"/>
      <c r="V8" s="155"/>
      <c r="AB8" s="155"/>
    </row>
    <row r="9" spans="1:34" ht="24" customHeight="1">
      <c r="A9" s="18" t="s">
        <v>16</v>
      </c>
      <c r="C9" s="27"/>
      <c r="D9" s="32"/>
      <c r="E9" s="33"/>
      <c r="G9" s="33"/>
      <c r="I9" s="33"/>
      <c r="J9" s="32"/>
      <c r="K9" s="33"/>
      <c r="P9" s="24"/>
      <c r="Q9" s="24"/>
      <c r="T9" s="154"/>
      <c r="V9" s="154"/>
      <c r="AB9" s="35"/>
    </row>
    <row r="10" spans="1:34" ht="24" customHeight="1">
      <c r="A10" s="2" t="s">
        <v>24</v>
      </c>
      <c r="C10" s="27" t="s">
        <v>136</v>
      </c>
      <c r="D10" s="32"/>
      <c r="E10" s="126">
        <v>31689</v>
      </c>
      <c r="F10" s="106"/>
      <c r="G10" s="147">
        <v>20745</v>
      </c>
      <c r="H10" s="106"/>
      <c r="I10" s="126">
        <v>19311</v>
      </c>
      <c r="J10" s="106"/>
      <c r="K10" s="147">
        <v>15305</v>
      </c>
      <c r="N10" s="57"/>
      <c r="O10" s="57"/>
      <c r="P10" s="24"/>
      <c r="Q10" s="24"/>
    </row>
    <row r="11" spans="1:34" ht="24" customHeight="1">
      <c r="A11" s="2" t="s">
        <v>26</v>
      </c>
      <c r="C11" s="27" t="s">
        <v>168</v>
      </c>
      <c r="D11" s="32"/>
      <c r="E11" s="126">
        <v>10529</v>
      </c>
      <c r="F11" s="106"/>
      <c r="G11" s="147">
        <v>6548</v>
      </c>
      <c r="H11" s="106"/>
      <c r="I11" s="126">
        <v>7380</v>
      </c>
      <c r="J11" s="106"/>
      <c r="K11" s="147">
        <v>1239</v>
      </c>
      <c r="N11" s="57"/>
      <c r="O11" s="57"/>
      <c r="P11" s="24"/>
      <c r="Q11" s="24"/>
    </row>
    <row r="12" spans="1:34" ht="24" customHeight="1">
      <c r="A12" s="37" t="s">
        <v>25</v>
      </c>
      <c r="C12" s="27"/>
      <c r="D12" s="32"/>
      <c r="E12" s="126">
        <v>1294</v>
      </c>
      <c r="F12" s="106"/>
      <c r="G12" s="147">
        <v>1803</v>
      </c>
      <c r="H12" s="106"/>
      <c r="I12" s="126">
        <v>328</v>
      </c>
      <c r="J12" s="106"/>
      <c r="K12" s="147">
        <v>1562</v>
      </c>
      <c r="N12" s="57"/>
      <c r="O12" s="57"/>
      <c r="P12" s="24"/>
      <c r="Q12" s="24"/>
      <c r="T12" s="154"/>
      <c r="AA12" s="154"/>
      <c r="AE12" s="156"/>
    </row>
    <row r="13" spans="1:34" ht="24" customHeight="1">
      <c r="A13" s="18" t="s">
        <v>7</v>
      </c>
      <c r="C13" s="27"/>
      <c r="D13" s="32"/>
      <c r="E13" s="127">
        <f>SUM(E10:E12)</f>
        <v>43512</v>
      </c>
      <c r="F13" s="106"/>
      <c r="G13" s="127">
        <f>SUM(G10:G12)</f>
        <v>29096</v>
      </c>
      <c r="H13" s="106"/>
      <c r="I13" s="127">
        <f>SUM(I10:I12)</f>
        <v>27019</v>
      </c>
      <c r="J13" s="106"/>
      <c r="K13" s="127">
        <f>SUM(K10:K12)</f>
        <v>18106</v>
      </c>
      <c r="N13" s="57"/>
      <c r="O13" s="57"/>
      <c r="P13" s="24"/>
      <c r="Q13" s="24"/>
      <c r="T13" s="154"/>
      <c r="V13" s="154"/>
      <c r="AA13" s="154"/>
      <c r="AE13" s="154"/>
      <c r="AH13" s="35"/>
    </row>
    <row r="14" spans="1:34" ht="24" customHeight="1">
      <c r="A14" s="18" t="s">
        <v>15</v>
      </c>
      <c r="C14" s="27"/>
      <c r="D14" s="32"/>
      <c r="E14" s="128"/>
      <c r="F14" s="106"/>
      <c r="G14" s="128"/>
      <c r="H14" s="106"/>
      <c r="I14" s="128"/>
      <c r="J14" s="106"/>
      <c r="K14" s="128"/>
      <c r="N14" s="57"/>
      <c r="O14" s="57"/>
      <c r="P14" s="24"/>
      <c r="Q14" s="24"/>
      <c r="T14" s="154"/>
      <c r="V14" s="154"/>
      <c r="AA14" s="155"/>
      <c r="AE14" s="154"/>
      <c r="AG14" s="35"/>
      <c r="AH14" s="35"/>
    </row>
    <row r="15" spans="1:34" ht="24" customHeight="1">
      <c r="A15" s="2" t="s">
        <v>98</v>
      </c>
      <c r="C15" s="27"/>
      <c r="D15" s="32"/>
      <c r="E15" s="126">
        <v>7395</v>
      </c>
      <c r="F15" s="106"/>
      <c r="G15" s="147">
        <v>5653</v>
      </c>
      <c r="H15" s="106"/>
      <c r="I15" s="126">
        <v>4887</v>
      </c>
      <c r="J15" s="106"/>
      <c r="K15" s="147">
        <v>3165</v>
      </c>
      <c r="N15" s="57"/>
      <c r="O15" s="57"/>
      <c r="P15" s="24"/>
      <c r="Q15" s="24"/>
      <c r="T15" s="155"/>
      <c r="V15" s="155"/>
      <c r="AA15" s="155"/>
      <c r="AE15" s="155"/>
      <c r="AH15" s="35"/>
    </row>
    <row r="16" spans="1:34" ht="24" customHeight="1">
      <c r="A16" s="38" t="s">
        <v>31</v>
      </c>
      <c r="C16" s="27"/>
      <c r="D16" s="32"/>
      <c r="E16" s="126">
        <v>17448</v>
      </c>
      <c r="F16" s="106"/>
      <c r="G16" s="147">
        <v>17293</v>
      </c>
      <c r="H16" s="106"/>
      <c r="I16" s="126">
        <v>14318</v>
      </c>
      <c r="J16" s="106"/>
      <c r="K16" s="147">
        <v>15529</v>
      </c>
      <c r="N16" s="57"/>
      <c r="O16" s="57"/>
      <c r="P16" s="24"/>
      <c r="Q16" s="24"/>
      <c r="T16" s="155"/>
      <c r="V16" s="155"/>
      <c r="AA16" s="155"/>
      <c r="AE16" s="155"/>
      <c r="AH16" s="35"/>
    </row>
    <row r="17" spans="1:34" ht="24" customHeight="1">
      <c r="A17" s="38" t="s">
        <v>187</v>
      </c>
      <c r="C17" s="27"/>
      <c r="D17" s="32"/>
      <c r="E17" s="126">
        <v>7344</v>
      </c>
      <c r="F17" s="106"/>
      <c r="G17" s="147">
        <v>352516</v>
      </c>
      <c r="H17" s="106"/>
      <c r="I17" s="126">
        <v>-1399</v>
      </c>
      <c r="J17" s="106"/>
      <c r="K17" s="147">
        <v>349811</v>
      </c>
      <c r="N17" s="57"/>
      <c r="O17" s="57"/>
      <c r="P17" s="24"/>
      <c r="Q17" s="24"/>
      <c r="T17" s="154"/>
      <c r="V17" s="154"/>
      <c r="AA17" s="155"/>
      <c r="AE17" s="154"/>
      <c r="AH17" s="35"/>
    </row>
    <row r="18" spans="1:34" ht="24" customHeight="1">
      <c r="A18" s="18" t="s">
        <v>9</v>
      </c>
      <c r="C18" s="27"/>
      <c r="D18" s="32"/>
      <c r="E18" s="127">
        <f>SUM(E15:E17)</f>
        <v>32187</v>
      </c>
      <c r="F18" s="106"/>
      <c r="G18" s="127">
        <f>SUM(G15:G17)</f>
        <v>375462</v>
      </c>
      <c r="H18" s="106"/>
      <c r="I18" s="127">
        <f>SUM(I15:I17)</f>
        <v>17806</v>
      </c>
      <c r="J18" s="106"/>
      <c r="K18" s="127">
        <f>SUM(K15:K17)</f>
        <v>368505</v>
      </c>
      <c r="N18" s="57"/>
      <c r="O18" s="57"/>
      <c r="P18" s="24"/>
      <c r="Q18" s="24"/>
      <c r="T18" s="155"/>
      <c r="V18" s="155"/>
      <c r="AA18" s="155"/>
      <c r="AE18" s="155"/>
      <c r="AH18" s="35"/>
    </row>
    <row r="19" spans="1:34" ht="24" customHeight="1">
      <c r="A19" s="41" t="s">
        <v>160</v>
      </c>
      <c r="B19" s="18"/>
      <c r="C19" s="27"/>
      <c r="D19" s="32"/>
      <c r="E19" s="128">
        <f>E13-E18</f>
        <v>11325</v>
      </c>
      <c r="F19" s="106"/>
      <c r="G19" s="128">
        <f>G13-G18</f>
        <v>-346366</v>
      </c>
      <c r="H19" s="106"/>
      <c r="I19" s="128">
        <f>I13-I18</f>
        <v>9213</v>
      </c>
      <c r="J19" s="106"/>
      <c r="K19" s="128">
        <f>K13-K18</f>
        <v>-350399</v>
      </c>
      <c r="N19" s="57"/>
      <c r="O19" s="57"/>
      <c r="P19" s="24"/>
      <c r="Q19" s="24"/>
      <c r="T19" s="155"/>
      <c r="V19" s="155"/>
      <c r="AA19" s="35"/>
      <c r="AE19" s="155"/>
      <c r="AH19" s="35"/>
    </row>
    <row r="20" spans="1:34" ht="24" customHeight="1">
      <c r="A20" s="2" t="s">
        <v>110</v>
      </c>
      <c r="C20" s="42"/>
      <c r="D20" s="32"/>
      <c r="E20" s="121">
        <v>-8084</v>
      </c>
      <c r="F20" s="106"/>
      <c r="G20" s="150">
        <v>-7179</v>
      </c>
      <c r="H20" s="106"/>
      <c r="I20" s="121">
        <v>-8022</v>
      </c>
      <c r="J20" s="106"/>
      <c r="K20" s="157">
        <v>-7175</v>
      </c>
      <c r="N20" s="57"/>
      <c r="O20" s="57"/>
      <c r="P20" s="24"/>
      <c r="Q20" s="24"/>
      <c r="T20" s="154"/>
      <c r="V20" s="154"/>
      <c r="AE20" s="154"/>
      <c r="AG20" s="35"/>
      <c r="AH20" s="35"/>
    </row>
    <row r="21" spans="1:34" ht="24" customHeight="1">
      <c r="A21" s="41" t="s">
        <v>161</v>
      </c>
      <c r="C21" s="27"/>
      <c r="D21" s="32"/>
      <c r="E21" s="123">
        <f>SUM(E19:E20)</f>
        <v>3241</v>
      </c>
      <c r="F21" s="106"/>
      <c r="G21" s="123">
        <f>SUM(G19:G20)</f>
        <v>-353545</v>
      </c>
      <c r="H21" s="106"/>
      <c r="I21" s="123">
        <f>SUM(I19:I20)</f>
        <v>1191</v>
      </c>
      <c r="J21" s="106"/>
      <c r="K21" s="123">
        <f>SUM(K19:K20)</f>
        <v>-357574</v>
      </c>
      <c r="N21" s="57"/>
      <c r="O21" s="57"/>
      <c r="P21" s="24"/>
      <c r="Q21" s="24"/>
    </row>
    <row r="22" spans="1:34" ht="24" customHeight="1">
      <c r="A22" s="2" t="s">
        <v>144</v>
      </c>
      <c r="C22" s="27" t="s">
        <v>163</v>
      </c>
      <c r="D22" s="32"/>
      <c r="E22" s="126">
        <v>-537</v>
      </c>
      <c r="F22" s="106"/>
      <c r="G22" s="147">
        <v>-35729</v>
      </c>
      <c r="H22" s="106"/>
      <c r="I22" s="126">
        <v>-117</v>
      </c>
      <c r="J22" s="106"/>
      <c r="K22" s="147">
        <v>-34944</v>
      </c>
      <c r="N22" s="57"/>
      <c r="O22" s="57"/>
      <c r="P22" s="24"/>
      <c r="Q22" s="24"/>
    </row>
    <row r="23" spans="1:34" ht="24" customHeight="1">
      <c r="A23" s="18" t="s">
        <v>162</v>
      </c>
      <c r="C23" s="27"/>
      <c r="D23" s="32"/>
      <c r="E23" s="87">
        <f>SUM(E21:E22)</f>
        <v>2704</v>
      </c>
      <c r="F23" s="106"/>
      <c r="G23" s="127">
        <f>SUM(G21:G22)</f>
        <v>-389274</v>
      </c>
      <c r="H23" s="106"/>
      <c r="I23" s="127">
        <f>SUM(I21:I22)</f>
        <v>1074</v>
      </c>
      <c r="J23" s="106"/>
      <c r="K23" s="127">
        <f>SUM(K21:K22)</f>
        <v>-392518</v>
      </c>
      <c r="N23" s="57"/>
      <c r="O23" s="57"/>
      <c r="P23" s="24"/>
      <c r="Q23" s="24"/>
    </row>
    <row r="24" spans="1:34" ht="24" customHeight="1">
      <c r="A24" s="18"/>
      <c r="C24" s="27"/>
      <c r="D24" s="32"/>
      <c r="E24" s="130"/>
      <c r="F24" s="106"/>
      <c r="G24" s="131"/>
      <c r="H24" s="106"/>
      <c r="I24" s="130"/>
      <c r="J24" s="67"/>
      <c r="K24" s="131"/>
      <c r="N24" s="57"/>
      <c r="O24" s="57"/>
      <c r="P24" s="24"/>
      <c r="Q24" s="24"/>
    </row>
    <row r="25" spans="1:34" ht="24" customHeight="1">
      <c r="A25" s="18" t="s">
        <v>62</v>
      </c>
      <c r="C25" s="27"/>
      <c r="D25" s="32"/>
      <c r="E25" s="132">
        <v>0</v>
      </c>
      <c r="F25" s="106"/>
      <c r="G25" s="118">
        <v>0</v>
      </c>
      <c r="H25" s="106"/>
      <c r="I25" s="132">
        <v>0</v>
      </c>
      <c r="J25" s="67"/>
      <c r="K25" s="118">
        <v>0</v>
      </c>
      <c r="N25" s="57"/>
      <c r="O25" s="57"/>
      <c r="P25" s="24"/>
      <c r="Q25" s="24"/>
    </row>
    <row r="26" spans="1:34" ht="24" customHeight="1">
      <c r="A26" s="18"/>
      <c r="C26" s="27"/>
      <c r="D26" s="32"/>
      <c r="E26" s="130"/>
      <c r="F26" s="106"/>
      <c r="G26" s="131"/>
      <c r="H26" s="106"/>
      <c r="I26" s="130"/>
      <c r="J26" s="67"/>
      <c r="K26" s="131"/>
      <c r="N26" s="57"/>
      <c r="O26" s="57"/>
      <c r="P26" s="24"/>
      <c r="Q26" s="24"/>
    </row>
    <row r="27" spans="1:34" ht="24" customHeight="1" thickBot="1">
      <c r="A27" s="18" t="s">
        <v>164</v>
      </c>
      <c r="C27" s="27"/>
      <c r="D27" s="32"/>
      <c r="E27" s="133">
        <f>SUM(E23:E25)</f>
        <v>2704</v>
      </c>
      <c r="F27" s="106"/>
      <c r="G27" s="112">
        <f>SUM(G23:G25)</f>
        <v>-389274</v>
      </c>
      <c r="H27" s="106"/>
      <c r="I27" s="133">
        <f>SUM(I23:I25)</f>
        <v>1074</v>
      </c>
      <c r="J27" s="67"/>
      <c r="K27" s="112">
        <f>SUM(K23:K25)</f>
        <v>-392518</v>
      </c>
      <c r="N27" s="57"/>
      <c r="O27" s="57"/>
      <c r="P27" s="24"/>
      <c r="Q27" s="24"/>
    </row>
    <row r="28" spans="1:34" ht="24" customHeight="1" thickTop="1">
      <c r="A28" s="18"/>
      <c r="C28" s="27"/>
      <c r="D28" s="32"/>
      <c r="E28" s="43"/>
      <c r="F28" s="34"/>
      <c r="G28" s="20"/>
      <c r="H28" s="34"/>
      <c r="I28" s="43"/>
      <c r="J28" s="24"/>
      <c r="K28" s="20"/>
      <c r="P28" s="24"/>
      <c r="Q28" s="24"/>
    </row>
    <row r="29" spans="1:34" ht="24" customHeight="1">
      <c r="A29" s="18" t="s">
        <v>139</v>
      </c>
      <c r="C29" s="44">
        <v>18</v>
      </c>
      <c r="D29" s="14"/>
      <c r="E29" s="34"/>
      <c r="F29" s="34"/>
      <c r="H29" s="34"/>
      <c r="I29" s="34"/>
      <c r="P29" s="24"/>
      <c r="Q29" s="24"/>
    </row>
    <row r="30" spans="1:34" ht="24" customHeight="1">
      <c r="A30" s="2" t="s">
        <v>165</v>
      </c>
      <c r="C30" s="45"/>
      <c r="D30" s="14"/>
      <c r="P30" s="24"/>
      <c r="Q30" s="24"/>
    </row>
    <row r="31" spans="1:34" ht="24" customHeight="1" thickBot="1">
      <c r="A31" s="2" t="s">
        <v>166</v>
      </c>
      <c r="C31" s="45"/>
      <c r="D31" s="14"/>
      <c r="E31" s="144">
        <f>E23/E32</f>
        <v>6.1047883304623067E-3</v>
      </c>
      <c r="F31" s="134"/>
      <c r="G31" s="145">
        <f>G23/G32</f>
        <v>-0.87885923541138466</v>
      </c>
      <c r="H31" s="134"/>
      <c r="I31" s="145">
        <f>I23/I32</f>
        <v>2.4247569034454575E-3</v>
      </c>
      <c r="J31" s="135"/>
      <c r="K31" s="145">
        <f>K23/K32</f>
        <v>-0.88618317525754575</v>
      </c>
      <c r="P31" s="24"/>
      <c r="Q31" s="24"/>
    </row>
    <row r="32" spans="1:34" ht="24" customHeight="1" thickTop="1" thickBot="1">
      <c r="A32" s="2" t="s">
        <v>100</v>
      </c>
      <c r="C32" s="45"/>
      <c r="D32" s="14"/>
      <c r="E32" s="133">
        <v>442931</v>
      </c>
      <c r="F32" s="106"/>
      <c r="G32" s="158">
        <v>442931</v>
      </c>
      <c r="H32" s="106"/>
      <c r="I32" s="133">
        <v>442931</v>
      </c>
      <c r="J32" s="106"/>
      <c r="K32" s="158">
        <v>442931</v>
      </c>
      <c r="P32" s="24"/>
      <c r="Q32" s="24"/>
    </row>
    <row r="33" spans="1:15" ht="24" customHeight="1" thickTop="1">
      <c r="C33" s="45"/>
      <c r="D33" s="14"/>
      <c r="E33" s="45"/>
      <c r="G33" s="45"/>
    </row>
    <row r="34" spans="1:15" ht="24" customHeight="1">
      <c r="A34" s="2" t="s">
        <v>21</v>
      </c>
      <c r="C34" s="33"/>
      <c r="D34" s="35"/>
      <c r="E34" s="33"/>
      <c r="G34" s="33"/>
    </row>
    <row r="35" spans="1:15" ht="24" customHeight="1">
      <c r="C35" s="33"/>
      <c r="D35" s="35"/>
      <c r="E35" s="5"/>
      <c r="G35" s="5"/>
      <c r="K35" s="5" t="s">
        <v>46</v>
      </c>
    </row>
    <row r="36" spans="1:15" ht="24" customHeight="1">
      <c r="A36" s="1" t="s">
        <v>91</v>
      </c>
      <c r="B36" s="14"/>
      <c r="C36" s="31"/>
      <c r="D36" s="14"/>
      <c r="E36" s="31"/>
      <c r="G36" s="31"/>
    </row>
    <row r="37" spans="1:15" ht="24" customHeight="1">
      <c r="A37" s="10" t="s">
        <v>107</v>
      </c>
      <c r="B37" s="11"/>
      <c r="C37" s="31"/>
      <c r="D37" s="11"/>
      <c r="E37" s="31"/>
      <c r="G37" s="31"/>
    </row>
    <row r="38" spans="1:15" ht="24" customHeight="1">
      <c r="A38" s="9" t="s">
        <v>184</v>
      </c>
      <c r="B38" s="26"/>
      <c r="C38" s="31"/>
      <c r="D38" s="11"/>
      <c r="E38" s="31"/>
      <c r="G38" s="31"/>
    </row>
    <row r="39" spans="1:15" ht="24" customHeight="1">
      <c r="B39" s="26"/>
      <c r="C39" s="28"/>
      <c r="D39" s="26"/>
      <c r="E39" s="39"/>
      <c r="G39" s="39"/>
      <c r="K39" s="39" t="s">
        <v>65</v>
      </c>
    </row>
    <row r="40" spans="1:15" ht="24" customHeight="1">
      <c r="B40" s="26"/>
      <c r="C40" s="28"/>
      <c r="D40" s="26"/>
      <c r="E40" s="162" t="s">
        <v>81</v>
      </c>
      <c r="F40" s="162"/>
      <c r="G40" s="162"/>
      <c r="I40" s="161" t="s">
        <v>82</v>
      </c>
      <c r="J40" s="161"/>
      <c r="K40" s="161"/>
    </row>
    <row r="41" spans="1:15" ht="24" customHeight="1">
      <c r="B41" s="26"/>
      <c r="C41" s="40" t="s">
        <v>13</v>
      </c>
      <c r="D41" s="26"/>
      <c r="E41" s="30">
        <v>2568</v>
      </c>
      <c r="G41" s="30">
        <v>2567</v>
      </c>
      <c r="I41" s="30">
        <v>2568</v>
      </c>
      <c r="K41" s="30">
        <v>2567</v>
      </c>
    </row>
    <row r="42" spans="1:15" ht="24" customHeight="1">
      <c r="A42" s="18" t="s">
        <v>44</v>
      </c>
      <c r="C42" s="29"/>
      <c r="D42" s="29"/>
      <c r="E42" s="14"/>
      <c r="G42" s="14"/>
      <c r="I42" s="14"/>
      <c r="J42" s="29"/>
      <c r="K42" s="14"/>
    </row>
    <row r="43" spans="1:15" ht="24" customHeight="1">
      <c r="A43" s="18" t="s">
        <v>16</v>
      </c>
      <c r="C43" s="27"/>
      <c r="D43" s="32"/>
      <c r="E43" s="33"/>
      <c r="G43" s="33"/>
      <c r="I43" s="33"/>
      <c r="J43" s="32"/>
      <c r="K43" s="33"/>
    </row>
    <row r="44" spans="1:15" ht="24" customHeight="1">
      <c r="A44" s="2" t="s">
        <v>24</v>
      </c>
      <c r="C44" s="27" t="s">
        <v>136</v>
      </c>
      <c r="D44" s="32"/>
      <c r="E44" s="126">
        <v>86580</v>
      </c>
      <c r="F44" s="106"/>
      <c r="G44" s="147">
        <v>54957</v>
      </c>
      <c r="H44" s="106"/>
      <c r="I44" s="126">
        <v>57231</v>
      </c>
      <c r="J44" s="106"/>
      <c r="K44" s="147">
        <v>41613</v>
      </c>
      <c r="N44" s="57"/>
      <c r="O44" s="57"/>
    </row>
    <row r="45" spans="1:15" ht="24" customHeight="1">
      <c r="A45" s="2" t="s">
        <v>26</v>
      </c>
      <c r="C45" s="27" t="s">
        <v>168</v>
      </c>
      <c r="D45" s="32"/>
      <c r="E45" s="126">
        <v>36788</v>
      </c>
      <c r="F45" s="106"/>
      <c r="G45" s="147">
        <v>20780</v>
      </c>
      <c r="H45" s="106"/>
      <c r="I45" s="126">
        <v>17081</v>
      </c>
      <c r="J45" s="106"/>
      <c r="K45" s="147">
        <v>3765</v>
      </c>
      <c r="N45" s="57"/>
      <c r="O45" s="57"/>
    </row>
    <row r="46" spans="1:15" ht="24" customHeight="1">
      <c r="A46" s="37" t="s">
        <v>25</v>
      </c>
      <c r="C46" s="27"/>
      <c r="D46" s="32"/>
      <c r="E46" s="126">
        <v>4720</v>
      </c>
      <c r="F46" s="106"/>
      <c r="G46" s="147">
        <v>5373</v>
      </c>
      <c r="H46" s="106"/>
      <c r="I46" s="126">
        <v>8953</v>
      </c>
      <c r="J46" s="106"/>
      <c r="K46" s="147">
        <v>4983</v>
      </c>
      <c r="N46" s="57"/>
      <c r="O46" s="57"/>
    </row>
    <row r="47" spans="1:15" ht="24" customHeight="1">
      <c r="A47" s="18" t="s">
        <v>7</v>
      </c>
      <c r="C47" s="27"/>
      <c r="D47" s="32"/>
      <c r="E47" s="127">
        <f>SUM(E44:E46)</f>
        <v>128088</v>
      </c>
      <c r="F47" s="106"/>
      <c r="G47" s="127">
        <f>SUM(G44:G46)</f>
        <v>81110</v>
      </c>
      <c r="H47" s="106"/>
      <c r="I47" s="127">
        <f>SUM(I44:I46)</f>
        <v>83265</v>
      </c>
      <c r="J47" s="106"/>
      <c r="K47" s="127">
        <f>SUM(K44:K46)</f>
        <v>50361</v>
      </c>
      <c r="N47" s="57"/>
      <c r="O47" s="57"/>
    </row>
    <row r="48" spans="1:15" ht="24" customHeight="1">
      <c r="A48" s="18" t="s">
        <v>15</v>
      </c>
      <c r="C48" s="27"/>
      <c r="D48" s="32"/>
      <c r="E48" s="128"/>
      <c r="F48" s="106"/>
      <c r="G48" s="128"/>
      <c r="H48" s="106"/>
      <c r="I48" s="128"/>
      <c r="J48" s="106"/>
      <c r="K48" s="128"/>
      <c r="N48" s="57"/>
      <c r="O48" s="57"/>
    </row>
    <row r="49" spans="1:26" ht="24" customHeight="1">
      <c r="A49" s="2" t="s">
        <v>98</v>
      </c>
      <c r="C49" s="27"/>
      <c r="D49" s="32"/>
      <c r="E49" s="126">
        <v>21032</v>
      </c>
      <c r="F49" s="106"/>
      <c r="G49" s="147">
        <v>15907</v>
      </c>
      <c r="H49" s="106"/>
      <c r="I49" s="126">
        <v>13889</v>
      </c>
      <c r="J49" s="106"/>
      <c r="K49" s="147">
        <v>8625</v>
      </c>
      <c r="N49" s="57"/>
      <c r="O49" s="57"/>
    </row>
    <row r="50" spans="1:26" ht="24" customHeight="1">
      <c r="A50" s="38" t="s">
        <v>31</v>
      </c>
      <c r="C50" s="27"/>
      <c r="D50" s="32"/>
      <c r="E50" s="126">
        <v>54518</v>
      </c>
      <c r="F50" s="106"/>
      <c r="G50" s="147">
        <v>54499</v>
      </c>
      <c r="H50" s="106"/>
      <c r="I50" s="126">
        <v>45957</v>
      </c>
      <c r="J50" s="106"/>
      <c r="K50" s="147">
        <v>49648</v>
      </c>
      <c r="N50" s="57"/>
      <c r="O50" s="57"/>
    </row>
    <row r="51" spans="1:26" ht="24" customHeight="1">
      <c r="A51" s="38" t="s">
        <v>187</v>
      </c>
      <c r="C51" s="27"/>
      <c r="D51" s="32"/>
      <c r="E51" s="126">
        <v>18005</v>
      </c>
      <c r="F51" s="106"/>
      <c r="G51" s="147">
        <v>404156</v>
      </c>
      <c r="H51" s="106"/>
      <c r="I51" s="126">
        <v>-574</v>
      </c>
      <c r="J51" s="106"/>
      <c r="K51" s="147">
        <v>398457</v>
      </c>
      <c r="N51" s="57"/>
      <c r="O51" s="57"/>
    </row>
    <row r="52" spans="1:26" ht="24" customHeight="1">
      <c r="A52" s="18" t="s">
        <v>9</v>
      </c>
      <c r="C52" s="27"/>
      <c r="D52" s="32"/>
      <c r="E52" s="127">
        <f>SUM(E49:E51)</f>
        <v>93555</v>
      </c>
      <c r="F52" s="106"/>
      <c r="G52" s="127">
        <f>SUM(G49:G51)</f>
        <v>474562</v>
      </c>
      <c r="H52" s="106"/>
      <c r="I52" s="127">
        <f>SUM(I49:I51)</f>
        <v>59272</v>
      </c>
      <c r="J52" s="106"/>
      <c r="K52" s="127">
        <f>SUM(K49:K51)</f>
        <v>456730</v>
      </c>
      <c r="N52" s="57"/>
      <c r="O52" s="57"/>
    </row>
    <row r="53" spans="1:26" ht="24" customHeight="1">
      <c r="A53" s="41" t="s">
        <v>160</v>
      </c>
      <c r="B53" s="18"/>
      <c r="C53" s="27"/>
      <c r="D53" s="32"/>
      <c r="E53" s="128">
        <f>E47-E52</f>
        <v>34533</v>
      </c>
      <c r="F53" s="106"/>
      <c r="G53" s="128">
        <f>G47-G52</f>
        <v>-393452</v>
      </c>
      <c r="H53" s="106"/>
      <c r="I53" s="128">
        <f>I47-I52</f>
        <v>23993</v>
      </c>
      <c r="J53" s="106"/>
      <c r="K53" s="128">
        <f>K47-K52</f>
        <v>-406369</v>
      </c>
      <c r="N53" s="57"/>
      <c r="O53" s="57"/>
    </row>
    <row r="54" spans="1:26" ht="24" customHeight="1">
      <c r="A54" s="2" t="s">
        <v>110</v>
      </c>
      <c r="C54" s="42"/>
      <c r="D54" s="32"/>
      <c r="E54" s="121">
        <v>-23985</v>
      </c>
      <c r="F54" s="106"/>
      <c r="G54" s="150">
        <v>-23843</v>
      </c>
      <c r="H54" s="106"/>
      <c r="I54" s="129">
        <v>-23770</v>
      </c>
      <c r="J54" s="106"/>
      <c r="K54" s="150">
        <v>-23824</v>
      </c>
      <c r="N54" s="57"/>
      <c r="O54" s="57"/>
    </row>
    <row r="55" spans="1:26" ht="24" customHeight="1">
      <c r="A55" s="41" t="s">
        <v>161</v>
      </c>
      <c r="C55" s="27"/>
      <c r="D55" s="32"/>
      <c r="E55" s="123">
        <f>SUM(E53:E54)</f>
        <v>10548</v>
      </c>
      <c r="F55" s="106"/>
      <c r="G55" s="123">
        <f>SUM(G53:G54)</f>
        <v>-417295</v>
      </c>
      <c r="H55" s="106"/>
      <c r="I55" s="123">
        <f>SUM(I53:I54)</f>
        <v>223</v>
      </c>
      <c r="J55" s="106"/>
      <c r="K55" s="123">
        <f>SUM(K53:K54)</f>
        <v>-430193</v>
      </c>
      <c r="N55" s="57"/>
      <c r="O55" s="57"/>
      <c r="T55" s="35"/>
      <c r="U55" s="35"/>
      <c r="V55" s="35"/>
    </row>
    <row r="56" spans="1:26" ht="24" customHeight="1">
      <c r="A56" s="2" t="s">
        <v>144</v>
      </c>
      <c r="C56" s="27" t="s">
        <v>163</v>
      </c>
      <c r="D56" s="32"/>
      <c r="E56" s="126">
        <v>-1743</v>
      </c>
      <c r="F56" s="106"/>
      <c r="G56" s="152">
        <v>-33994</v>
      </c>
      <c r="H56" s="106"/>
      <c r="I56" s="126">
        <v>1741</v>
      </c>
      <c r="J56" s="106"/>
      <c r="K56" s="147">
        <v>-32630</v>
      </c>
      <c r="N56" s="57"/>
      <c r="O56" s="57"/>
    </row>
    <row r="57" spans="1:26" ht="24" customHeight="1">
      <c r="A57" s="18" t="s">
        <v>162</v>
      </c>
      <c r="C57" s="27"/>
      <c r="D57" s="32"/>
      <c r="E57" s="87">
        <f>SUM(E55:E56)</f>
        <v>8805</v>
      </c>
      <c r="F57" s="106"/>
      <c r="G57" s="127">
        <f>SUM(G55:G56)</f>
        <v>-451289</v>
      </c>
      <c r="H57" s="106"/>
      <c r="I57" s="127">
        <f>SUM(I55:I56)</f>
        <v>1964</v>
      </c>
      <c r="J57" s="106"/>
      <c r="K57" s="127">
        <f>SUM(K55:K56)</f>
        <v>-462823</v>
      </c>
      <c r="N57" s="57"/>
      <c r="O57" s="57"/>
      <c r="T57" s="35"/>
      <c r="U57" s="35"/>
      <c r="V57" s="35"/>
      <c r="X57" s="35"/>
      <c r="Y57" s="35"/>
      <c r="Z57" s="35"/>
    </row>
    <row r="58" spans="1:26" ht="24" customHeight="1">
      <c r="A58" s="18"/>
      <c r="C58" s="27"/>
      <c r="D58" s="32"/>
      <c r="E58" s="130"/>
      <c r="F58" s="106"/>
      <c r="G58" s="131"/>
      <c r="H58" s="106"/>
      <c r="I58" s="130"/>
      <c r="J58" s="67"/>
      <c r="K58" s="131"/>
      <c r="N58" s="57"/>
      <c r="O58" s="57"/>
      <c r="T58" s="35"/>
      <c r="U58" s="35"/>
      <c r="V58" s="35"/>
      <c r="X58" s="35"/>
      <c r="Y58" s="35"/>
      <c r="Z58" s="35"/>
    </row>
    <row r="59" spans="1:26" ht="24" customHeight="1">
      <c r="A59" s="18" t="s">
        <v>62</v>
      </c>
      <c r="C59" s="27"/>
      <c r="D59" s="32"/>
      <c r="E59" s="132">
        <v>0</v>
      </c>
      <c r="F59" s="106"/>
      <c r="G59" s="118">
        <v>0</v>
      </c>
      <c r="H59" s="106"/>
      <c r="I59" s="132">
        <v>0</v>
      </c>
      <c r="J59" s="67"/>
      <c r="K59" s="118">
        <v>0</v>
      </c>
      <c r="N59" s="57"/>
      <c r="O59" s="57"/>
    </row>
    <row r="60" spans="1:26" ht="24" customHeight="1">
      <c r="A60" s="18"/>
      <c r="C60" s="27"/>
      <c r="D60" s="32"/>
      <c r="E60" s="130"/>
      <c r="F60" s="106"/>
      <c r="G60" s="131"/>
      <c r="H60" s="106"/>
      <c r="I60" s="130"/>
      <c r="J60" s="67"/>
      <c r="K60" s="131"/>
      <c r="N60" s="57"/>
      <c r="O60" s="57"/>
    </row>
    <row r="61" spans="1:26" ht="24" customHeight="1" thickBot="1">
      <c r="A61" s="18" t="s">
        <v>164</v>
      </c>
      <c r="C61" s="27"/>
      <c r="D61" s="32"/>
      <c r="E61" s="133">
        <f>SUM(E57:E59)</f>
        <v>8805</v>
      </c>
      <c r="F61" s="106"/>
      <c r="G61" s="112">
        <f>SUM(G57:G59)</f>
        <v>-451289</v>
      </c>
      <c r="H61" s="106"/>
      <c r="I61" s="133">
        <f>SUM(I57:I59)</f>
        <v>1964</v>
      </c>
      <c r="J61" s="67"/>
      <c r="K61" s="112">
        <f>SUM(K57:K59)</f>
        <v>-462823</v>
      </c>
      <c r="N61" s="57"/>
      <c r="O61" s="57"/>
    </row>
    <row r="62" spans="1:26" ht="24" customHeight="1" thickTop="1">
      <c r="A62" s="18"/>
      <c r="C62" s="27"/>
      <c r="D62" s="32"/>
      <c r="E62" s="43"/>
      <c r="F62" s="34"/>
      <c r="G62" s="20"/>
      <c r="H62" s="34"/>
      <c r="I62" s="43"/>
      <c r="J62" s="24"/>
      <c r="K62" s="20"/>
    </row>
    <row r="63" spans="1:26" ht="24" customHeight="1">
      <c r="A63" s="18" t="s">
        <v>139</v>
      </c>
      <c r="C63" s="44">
        <v>18</v>
      </c>
      <c r="D63" s="14"/>
      <c r="E63" s="34"/>
      <c r="F63" s="34"/>
      <c r="H63" s="34"/>
      <c r="I63" s="34"/>
    </row>
    <row r="64" spans="1:26" ht="24" customHeight="1">
      <c r="A64" s="2" t="s">
        <v>165</v>
      </c>
      <c r="C64" s="45"/>
      <c r="D64" s="14"/>
    </row>
    <row r="65" spans="1:11" ht="24" customHeight="1" thickBot="1">
      <c r="A65" s="2" t="s">
        <v>166</v>
      </c>
      <c r="C65" s="45"/>
      <c r="D65" s="14"/>
      <c r="E65" s="144">
        <f>E57/E66</f>
        <v>1.987894276986709E-2</v>
      </c>
      <c r="F65" s="134"/>
      <c r="G65" s="145">
        <f>G57/G66</f>
        <v>-1.0188697562374276</v>
      </c>
      <c r="H65" s="134"/>
      <c r="I65" s="145">
        <f>I57/I66</f>
        <v>4.4340992163564982E-3</v>
      </c>
      <c r="J65" s="135"/>
      <c r="K65" s="145">
        <f>K57/K66</f>
        <v>-1.0449099295375577</v>
      </c>
    </row>
    <row r="66" spans="1:11" ht="24" customHeight="1" thickTop="1" thickBot="1">
      <c r="A66" s="2" t="s">
        <v>100</v>
      </c>
      <c r="C66" s="45"/>
      <c r="D66" s="14"/>
      <c r="E66" s="133">
        <v>442931</v>
      </c>
      <c r="F66" s="106"/>
      <c r="G66" s="158">
        <v>442931</v>
      </c>
      <c r="H66" s="106"/>
      <c r="I66" s="133">
        <v>442931</v>
      </c>
      <c r="J66" s="106"/>
      <c r="K66" s="158">
        <v>442931</v>
      </c>
    </row>
    <row r="67" spans="1:11" ht="24" customHeight="1" thickTop="1">
      <c r="C67" s="45"/>
      <c r="D67" s="14"/>
      <c r="E67" s="45"/>
      <c r="G67" s="45"/>
    </row>
    <row r="68" spans="1:11" ht="24" customHeight="1">
      <c r="A68" s="2" t="s">
        <v>21</v>
      </c>
      <c r="C68" s="33"/>
      <c r="D68" s="35"/>
      <c r="E68" s="33"/>
      <c r="G68" s="33"/>
    </row>
    <row r="69" spans="1:11" ht="24" customHeight="1">
      <c r="C69" s="33"/>
      <c r="D69" s="32"/>
      <c r="E69" s="33"/>
      <c r="G69" s="33"/>
    </row>
  </sheetData>
  <mergeCells count="4">
    <mergeCell ref="I40:K40"/>
    <mergeCell ref="E40:G40"/>
    <mergeCell ref="E6:G6"/>
    <mergeCell ref="I6:K6"/>
  </mergeCells>
  <printOptions horizontalCentered="1"/>
  <pageMargins left="0.86614173228346458" right="0.55118110236220474" top="0.9055118110236221" bottom="0" header="0.19685039370078741" footer="0.19685039370078741"/>
  <pageSetup paperSize="9" scale="75" firstPageNumber="2" fitToHeight="0" orientation="portrait" useFirstPageNumber="1" r:id="rId1"/>
  <headerFooter alignWithMargins="0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showGridLines="0" view="pageBreakPreview" zoomScale="85" zoomScaleNormal="70" zoomScaleSheetLayoutView="85" workbookViewId="0">
      <selection activeCell="N9" sqref="N9"/>
    </sheetView>
  </sheetViews>
  <sheetFormatPr defaultColWidth="9.125" defaultRowHeight="24" customHeight="1"/>
  <cols>
    <col min="1" max="1" width="54.625" style="2" customWidth="1"/>
    <col min="2" max="2" width="1.875" style="2" customWidth="1"/>
    <col min="3" max="3" width="21.375" style="3" customWidth="1"/>
    <col min="4" max="4" width="1.75" style="4" customWidth="1"/>
    <col min="5" max="5" width="21.375" style="3" customWidth="1"/>
    <col min="6" max="6" width="1.75" style="3" customWidth="1"/>
    <col min="7" max="7" width="21.375" style="3" customWidth="1"/>
    <col min="8" max="8" width="1.75" style="4" customWidth="1"/>
    <col min="9" max="9" width="21.375" style="4" customWidth="1"/>
    <col min="10" max="10" width="1.75" style="4" customWidth="1"/>
    <col min="11" max="11" width="21.375" style="2" customWidth="1"/>
    <col min="12" max="12" width="0.125" style="2" customWidth="1"/>
    <col min="13" max="13" width="9.125" style="2"/>
    <col min="14" max="14" width="12" style="2" bestFit="1" customWidth="1"/>
    <col min="15" max="15" width="9.125" style="2"/>
    <col min="16" max="16" width="13.375" style="2" bestFit="1" customWidth="1"/>
    <col min="17" max="16384" width="9.125" style="2"/>
  </cols>
  <sheetData>
    <row r="1" spans="1:14" ht="24" customHeight="1">
      <c r="K1" s="5" t="s">
        <v>46</v>
      </c>
    </row>
    <row r="2" spans="1:14" ht="24" customHeight="1">
      <c r="A2" s="1" t="s">
        <v>91</v>
      </c>
      <c r="B2" s="1"/>
      <c r="C2" s="6"/>
      <c r="D2" s="7"/>
      <c r="E2" s="6"/>
      <c r="F2" s="6"/>
      <c r="G2" s="6"/>
      <c r="H2" s="7"/>
      <c r="I2" s="7"/>
      <c r="J2" s="7"/>
    </row>
    <row r="3" spans="1:14" ht="24" customHeight="1">
      <c r="A3" s="1" t="s">
        <v>134</v>
      </c>
      <c r="B3" s="1"/>
      <c r="C3" s="1"/>
      <c r="D3" s="1"/>
      <c r="E3" s="1"/>
      <c r="F3" s="1"/>
      <c r="G3" s="1"/>
      <c r="H3" s="1"/>
      <c r="I3" s="1"/>
      <c r="J3" s="1"/>
      <c r="L3" s="8"/>
    </row>
    <row r="4" spans="1:14" ht="24" customHeight="1">
      <c r="A4" s="9" t="s">
        <v>184</v>
      </c>
      <c r="B4" s="10"/>
      <c r="C4" s="10"/>
      <c r="D4" s="10"/>
      <c r="E4" s="10"/>
      <c r="F4" s="10"/>
      <c r="G4" s="10"/>
      <c r="H4" s="10"/>
      <c r="I4" s="10"/>
      <c r="J4" s="10"/>
      <c r="L4" s="8"/>
    </row>
    <row r="5" spans="1:14" ht="24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 t="s">
        <v>45</v>
      </c>
      <c r="L5" s="11"/>
    </row>
    <row r="6" spans="1:14" ht="24" customHeight="1">
      <c r="A6" s="11"/>
      <c r="B6" s="11"/>
      <c r="C6" s="164" t="s">
        <v>81</v>
      </c>
      <c r="D6" s="164"/>
      <c r="E6" s="164"/>
      <c r="F6" s="164"/>
      <c r="G6" s="164"/>
      <c r="H6" s="164"/>
      <c r="I6" s="164"/>
      <c r="J6" s="164"/>
      <c r="K6" s="164"/>
      <c r="L6" s="11"/>
    </row>
    <row r="7" spans="1:14" ht="24" customHeight="1">
      <c r="C7" s="12" t="s">
        <v>80</v>
      </c>
      <c r="D7" s="13"/>
      <c r="E7" s="14"/>
      <c r="F7" s="14"/>
      <c r="G7" s="163" t="s">
        <v>137</v>
      </c>
      <c r="H7" s="163"/>
      <c r="I7" s="163"/>
      <c r="J7" s="13"/>
      <c r="K7" s="12"/>
      <c r="L7" s="4"/>
    </row>
    <row r="8" spans="1:14" ht="24" customHeight="1">
      <c r="C8" s="12" t="s">
        <v>58</v>
      </c>
      <c r="D8" s="13"/>
      <c r="E8" s="12" t="s">
        <v>52</v>
      </c>
      <c r="F8" s="12"/>
      <c r="G8" s="12" t="s">
        <v>33</v>
      </c>
      <c r="H8" s="13"/>
      <c r="I8" s="12"/>
      <c r="J8" s="13"/>
      <c r="K8" s="15" t="s">
        <v>10</v>
      </c>
      <c r="L8" s="4"/>
    </row>
    <row r="9" spans="1:14" ht="24" customHeight="1">
      <c r="C9" s="56" t="s">
        <v>57</v>
      </c>
      <c r="D9" s="13"/>
      <c r="E9" s="56" t="s">
        <v>53</v>
      </c>
      <c r="F9" s="13"/>
      <c r="G9" s="56" t="s">
        <v>34</v>
      </c>
      <c r="H9" s="13"/>
      <c r="I9" s="56" t="s">
        <v>30</v>
      </c>
      <c r="J9" s="16"/>
      <c r="K9" s="17" t="s">
        <v>18</v>
      </c>
      <c r="L9" s="4"/>
    </row>
    <row r="10" spans="1:14" ht="24" customHeight="1">
      <c r="A10" s="18" t="s">
        <v>127</v>
      </c>
      <c r="C10" s="131">
        <v>442931</v>
      </c>
      <c r="D10" s="131"/>
      <c r="E10" s="131">
        <v>519409</v>
      </c>
      <c r="F10" s="131"/>
      <c r="G10" s="131">
        <v>30000</v>
      </c>
      <c r="H10" s="131"/>
      <c r="I10" s="131">
        <v>-1524</v>
      </c>
      <c r="J10" s="131"/>
      <c r="K10" s="131">
        <f>SUM(C10:I10)</f>
        <v>990816</v>
      </c>
      <c r="L10" s="4"/>
    </row>
    <row r="11" spans="1:14" ht="24" customHeight="1">
      <c r="A11" s="2" t="s">
        <v>123</v>
      </c>
      <c r="C11" s="136">
        <v>0</v>
      </c>
      <c r="D11" s="131"/>
      <c r="E11" s="136">
        <v>0</v>
      </c>
      <c r="F11" s="131"/>
      <c r="G11" s="136">
        <v>0</v>
      </c>
      <c r="H11" s="131"/>
      <c r="I11" s="136">
        <v>-451289</v>
      </c>
      <c r="J11" s="131"/>
      <c r="K11" s="136">
        <f>SUM(C11:I11)</f>
        <v>-451289</v>
      </c>
      <c r="L11" s="21"/>
    </row>
    <row r="12" spans="1:14" ht="24" customHeight="1">
      <c r="A12" s="2" t="s">
        <v>93</v>
      </c>
      <c r="C12" s="137">
        <v>0</v>
      </c>
      <c r="D12" s="131"/>
      <c r="E12" s="137">
        <v>0</v>
      </c>
      <c r="F12" s="131"/>
      <c r="G12" s="137">
        <v>0</v>
      </c>
      <c r="H12" s="131"/>
      <c r="I12" s="137">
        <v>0</v>
      </c>
      <c r="J12" s="131"/>
      <c r="K12" s="137">
        <f>SUM(C12:I12)</f>
        <v>0</v>
      </c>
      <c r="L12" s="21"/>
    </row>
    <row r="13" spans="1:14" ht="24" customHeight="1">
      <c r="A13" s="2" t="s">
        <v>47</v>
      </c>
      <c r="C13" s="131">
        <f>SUM(C11:C12)</f>
        <v>0</v>
      </c>
      <c r="D13" s="131"/>
      <c r="E13" s="131">
        <f>SUM(E11:E12)</f>
        <v>0</v>
      </c>
      <c r="F13" s="131"/>
      <c r="G13" s="131">
        <f>SUM(G11:G12)</f>
        <v>0</v>
      </c>
      <c r="H13" s="131"/>
      <c r="I13" s="131">
        <f>SUM(I11:I12)</f>
        <v>-451289</v>
      </c>
      <c r="J13" s="131"/>
      <c r="K13" s="131">
        <f>SUM(C13:I13)</f>
        <v>-451289</v>
      </c>
      <c r="L13" s="21"/>
    </row>
    <row r="14" spans="1:14" ht="24" customHeight="1" thickBot="1">
      <c r="A14" s="18" t="s">
        <v>185</v>
      </c>
      <c r="B14" s="18"/>
      <c r="C14" s="138">
        <f>SUM(C10:C13)-C13</f>
        <v>442931</v>
      </c>
      <c r="D14" s="131"/>
      <c r="E14" s="138">
        <f>SUM(E10:E13)-E13</f>
        <v>519409</v>
      </c>
      <c r="F14" s="131"/>
      <c r="G14" s="138">
        <f>SUM(G10:G13)-G13</f>
        <v>30000</v>
      </c>
      <c r="H14" s="131"/>
      <c r="I14" s="138">
        <f>SUM(I10:I13)-I13</f>
        <v>-452813</v>
      </c>
      <c r="J14" s="131"/>
      <c r="K14" s="138">
        <f>SUM(K10:K13)-K13</f>
        <v>539527</v>
      </c>
      <c r="L14" s="21"/>
    </row>
    <row r="15" spans="1:14" ht="24" customHeight="1" thickTop="1">
      <c r="C15" s="131"/>
      <c r="D15" s="131"/>
      <c r="E15" s="131"/>
      <c r="F15" s="131"/>
      <c r="G15" s="131"/>
      <c r="H15" s="131"/>
      <c r="I15" s="131"/>
      <c r="J15" s="131"/>
      <c r="K15" s="131"/>
      <c r="L15" s="4"/>
    </row>
    <row r="16" spans="1:14" ht="24" customHeight="1">
      <c r="A16" s="18" t="s">
        <v>150</v>
      </c>
      <c r="C16" s="131">
        <v>442931</v>
      </c>
      <c r="D16" s="131"/>
      <c r="E16" s="131">
        <v>519409</v>
      </c>
      <c r="F16" s="131"/>
      <c r="G16" s="131">
        <v>30000</v>
      </c>
      <c r="H16" s="131"/>
      <c r="I16" s="131">
        <v>-451384</v>
      </c>
      <c r="J16" s="131"/>
      <c r="K16" s="131">
        <f>SUM(C16:I16)</f>
        <v>540956</v>
      </c>
      <c r="L16" s="4"/>
      <c r="N16" s="22"/>
    </row>
    <row r="17" spans="1:16" ht="24" customHeight="1">
      <c r="A17" s="2" t="s">
        <v>167</v>
      </c>
      <c r="C17" s="136">
        <v>0</v>
      </c>
      <c r="D17" s="131"/>
      <c r="E17" s="136">
        <v>0</v>
      </c>
      <c r="F17" s="131"/>
      <c r="G17" s="136">
        <v>0</v>
      </c>
      <c r="H17" s="131"/>
      <c r="I17" s="136">
        <f>PL!E57</f>
        <v>8805</v>
      </c>
      <c r="J17" s="131"/>
      <c r="K17" s="136">
        <f>SUM(C17:I17)</f>
        <v>8805</v>
      </c>
      <c r="L17" s="21"/>
    </row>
    <row r="18" spans="1:16" ht="24" customHeight="1">
      <c r="A18" s="2" t="s">
        <v>93</v>
      </c>
      <c r="C18" s="137">
        <v>0</v>
      </c>
      <c r="D18" s="131"/>
      <c r="E18" s="137">
        <v>0</v>
      </c>
      <c r="F18" s="131"/>
      <c r="G18" s="137">
        <v>0</v>
      </c>
      <c r="H18" s="131"/>
      <c r="I18" s="137">
        <v>0</v>
      </c>
      <c r="J18" s="131"/>
      <c r="K18" s="137">
        <f>SUM(C18:I18)</f>
        <v>0</v>
      </c>
      <c r="L18" s="21"/>
    </row>
    <row r="19" spans="1:16" ht="24" customHeight="1">
      <c r="A19" s="2" t="s">
        <v>47</v>
      </c>
      <c r="C19" s="131">
        <f>SUM(C17:C18)</f>
        <v>0</v>
      </c>
      <c r="D19" s="131"/>
      <c r="E19" s="131">
        <f>SUM(E17:E18)</f>
        <v>0</v>
      </c>
      <c r="F19" s="131"/>
      <c r="G19" s="131">
        <f>SUM(G17:G18)</f>
        <v>0</v>
      </c>
      <c r="H19" s="131"/>
      <c r="I19" s="131">
        <f>SUM(I17:I18)</f>
        <v>8805</v>
      </c>
      <c r="J19" s="131"/>
      <c r="K19" s="131">
        <f>SUM(C19:I19)</f>
        <v>8805</v>
      </c>
      <c r="L19" s="21"/>
    </row>
    <row r="20" spans="1:16" ht="24" customHeight="1">
      <c r="A20" s="2" t="s">
        <v>188</v>
      </c>
      <c r="C20" s="131">
        <v>0</v>
      </c>
      <c r="D20" s="131"/>
      <c r="E20" s="131">
        <v>0</v>
      </c>
      <c r="F20" s="131"/>
      <c r="G20" s="131">
        <v>-30000</v>
      </c>
      <c r="H20" s="131"/>
      <c r="I20" s="153">
        <f>-SUM(E20:G20)</f>
        <v>30000</v>
      </c>
      <c r="J20" s="131"/>
      <c r="K20" s="131">
        <f>SUM(C20:I20)</f>
        <v>0</v>
      </c>
      <c r="L20" s="21"/>
    </row>
    <row r="21" spans="1:16" ht="24" customHeight="1">
      <c r="A21" s="2" t="s">
        <v>189</v>
      </c>
      <c r="C21" s="131">
        <v>0</v>
      </c>
      <c r="D21" s="131"/>
      <c r="E21" s="131">
        <v>-443000</v>
      </c>
      <c r="F21" s="131"/>
      <c r="G21" s="131">
        <v>0</v>
      </c>
      <c r="H21" s="131"/>
      <c r="I21" s="153">
        <f>-SUM(E21:G21)</f>
        <v>443000</v>
      </c>
      <c r="J21" s="131"/>
      <c r="K21" s="131">
        <f t="shared" ref="K21" si="0">SUM(C21:I21)</f>
        <v>0</v>
      </c>
      <c r="L21" s="21"/>
    </row>
    <row r="22" spans="1:16" ht="24" customHeight="1" thickBot="1">
      <c r="A22" s="18" t="s">
        <v>186</v>
      </c>
      <c r="B22" s="18"/>
      <c r="C22" s="138">
        <f>SUM(C16,C19:C21)</f>
        <v>442931</v>
      </c>
      <c r="D22" s="131"/>
      <c r="E22" s="138">
        <f>SUM(E16,E19:E21)</f>
        <v>76409</v>
      </c>
      <c r="F22" s="131"/>
      <c r="G22" s="138">
        <f>SUM(G16,G19:G21)</f>
        <v>0</v>
      </c>
      <c r="H22" s="131"/>
      <c r="I22" s="138">
        <f>SUM(I16,I19:I21)</f>
        <v>30421</v>
      </c>
      <c r="J22" s="131"/>
      <c r="K22" s="138">
        <f>SUM(K16,K19:K21)</f>
        <v>549761</v>
      </c>
      <c r="L22" s="21"/>
      <c r="P22" s="3"/>
    </row>
    <row r="23" spans="1:16" ht="24" customHeight="1" thickTop="1">
      <c r="C23" s="19">
        <f>SUM(C22-BS!I85)</f>
        <v>0</v>
      </c>
      <c r="D23" s="19"/>
      <c r="E23" s="19">
        <f>SUM(E22-BS!I86)</f>
        <v>0</v>
      </c>
      <c r="F23" s="19"/>
      <c r="G23" s="19">
        <f>SUM(G22-BS!I88)</f>
        <v>0</v>
      </c>
      <c r="H23" s="19"/>
      <c r="I23" s="19">
        <f>SUM(I22-BS!I89)</f>
        <v>0</v>
      </c>
      <c r="J23" s="19"/>
      <c r="K23" s="19">
        <f>SUM(K22-BS!I90)</f>
        <v>0</v>
      </c>
      <c r="L23" s="4"/>
    </row>
    <row r="24" spans="1:16" ht="24" customHeight="1">
      <c r="A24" s="2" t="s">
        <v>21</v>
      </c>
      <c r="C24" s="19"/>
      <c r="D24" s="19"/>
      <c r="E24" s="19"/>
      <c r="F24" s="19"/>
      <c r="G24" s="19"/>
      <c r="H24" s="19"/>
      <c r="I24" s="19"/>
      <c r="J24" s="19"/>
      <c r="K24" s="19"/>
      <c r="L24" s="4"/>
    </row>
    <row r="25" spans="1:16" ht="24" customHeight="1">
      <c r="C25" s="19"/>
      <c r="D25" s="19"/>
      <c r="E25" s="19"/>
      <c r="F25" s="19"/>
      <c r="G25" s="19"/>
      <c r="H25" s="19"/>
      <c r="I25" s="19"/>
      <c r="J25" s="19"/>
      <c r="K25" s="19"/>
      <c r="L25" s="4"/>
    </row>
    <row r="26" spans="1:16" ht="24" customHeight="1">
      <c r="C26" s="19"/>
      <c r="D26" s="19"/>
      <c r="E26" s="19"/>
      <c r="F26" s="19"/>
      <c r="G26" s="19"/>
      <c r="H26" s="19"/>
      <c r="I26" s="19"/>
      <c r="J26" s="19"/>
      <c r="K26" s="19"/>
      <c r="L26" s="4"/>
    </row>
    <row r="27" spans="1:16" ht="24" customHeight="1">
      <c r="C27" s="23">
        <f>BS!I85-'SE-Conso'!C22</f>
        <v>0</v>
      </c>
      <c r="E27" s="3">
        <f>BS!I86-'SE-Conso'!E22</f>
        <v>0</v>
      </c>
      <c r="G27" s="3">
        <f>BS!I88-'SE-Conso'!G22</f>
        <v>0</v>
      </c>
      <c r="I27" s="4">
        <f>BS!I89-'SE-Conso'!I22</f>
        <v>0</v>
      </c>
    </row>
    <row r="29" spans="1:16" ht="24" customHeight="1">
      <c r="K29" s="24"/>
    </row>
  </sheetData>
  <mergeCells count="2">
    <mergeCell ref="G7:I7"/>
    <mergeCell ref="C6:K6"/>
  </mergeCells>
  <printOptions horizontalCentered="1"/>
  <pageMargins left="0.39370078740157483" right="0.78740157480314965" top="0.98425196850393704" bottom="0.19685039370078741" header="0.19685039370078741" footer="0.19685039370078741"/>
  <pageSetup paperSize="9" scale="85" firstPageNumber="2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showGridLines="0" view="pageBreakPreview" zoomScale="55" zoomScaleNormal="145" zoomScaleSheetLayoutView="55" workbookViewId="0">
      <selection activeCell="V16" sqref="V16"/>
    </sheetView>
  </sheetViews>
  <sheetFormatPr defaultColWidth="9.125" defaultRowHeight="24" customHeight="1"/>
  <cols>
    <col min="1" max="1" width="60" style="2" customWidth="1"/>
    <col min="2" max="2" width="1.875" style="2" customWidth="1"/>
    <col min="3" max="3" width="20.875" style="3" customWidth="1"/>
    <col min="4" max="4" width="1.875" style="4" customWidth="1"/>
    <col min="5" max="5" width="20.875" style="3" customWidth="1"/>
    <col min="6" max="6" width="1.875" style="3" customWidth="1"/>
    <col min="7" max="7" width="20.875" style="3" customWidth="1"/>
    <col min="8" max="8" width="1.625" style="4" customWidth="1"/>
    <col min="9" max="9" width="20.875" style="4" customWidth="1"/>
    <col min="10" max="10" width="1.875" style="4" customWidth="1"/>
    <col min="11" max="11" width="20.875" style="2" customWidth="1"/>
    <col min="12" max="12" width="0.125" style="2" customWidth="1"/>
    <col min="13" max="13" width="9.125" style="2"/>
    <col min="14" max="14" width="12" style="2" bestFit="1" customWidth="1"/>
    <col min="15" max="16384" width="9.125" style="2"/>
  </cols>
  <sheetData>
    <row r="1" spans="1:14" ht="24" customHeight="1">
      <c r="K1" s="5" t="s">
        <v>46</v>
      </c>
    </row>
    <row r="2" spans="1:14" ht="24" customHeight="1">
      <c r="A2" s="1" t="s">
        <v>91</v>
      </c>
      <c r="B2" s="1"/>
      <c r="C2" s="6"/>
      <c r="D2" s="7"/>
      <c r="E2" s="6"/>
      <c r="F2" s="6"/>
      <c r="G2" s="6"/>
      <c r="H2" s="7"/>
      <c r="I2" s="7"/>
      <c r="J2" s="7"/>
    </row>
    <row r="3" spans="1:14" ht="24" customHeight="1">
      <c r="A3" s="1" t="s">
        <v>135</v>
      </c>
      <c r="B3" s="1"/>
      <c r="C3" s="1"/>
      <c r="D3" s="1"/>
      <c r="E3" s="1"/>
      <c r="F3" s="1"/>
      <c r="G3" s="1"/>
      <c r="H3" s="1"/>
      <c r="I3" s="1"/>
      <c r="J3" s="1"/>
      <c r="L3" s="8"/>
    </row>
    <row r="4" spans="1:14" ht="24" customHeight="1">
      <c r="A4" s="9" t="s">
        <v>184</v>
      </c>
      <c r="B4" s="10"/>
      <c r="C4" s="10"/>
      <c r="D4" s="10"/>
      <c r="E4" s="10"/>
      <c r="F4" s="10"/>
      <c r="G4" s="10"/>
      <c r="H4" s="10"/>
      <c r="I4" s="10"/>
      <c r="J4" s="10"/>
      <c r="L4" s="8"/>
    </row>
    <row r="5" spans="1:14" ht="24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 t="s">
        <v>45</v>
      </c>
      <c r="L5" s="11"/>
    </row>
    <row r="6" spans="1:14" ht="24" customHeight="1">
      <c r="A6" s="11"/>
      <c r="B6" s="11"/>
      <c r="C6" s="164" t="s">
        <v>82</v>
      </c>
      <c r="D6" s="164"/>
      <c r="E6" s="164"/>
      <c r="F6" s="164"/>
      <c r="G6" s="164"/>
      <c r="H6" s="164"/>
      <c r="I6" s="164"/>
      <c r="J6" s="164"/>
      <c r="K6" s="164"/>
      <c r="L6" s="11"/>
    </row>
    <row r="7" spans="1:14" ht="24" customHeight="1">
      <c r="C7" s="12" t="s">
        <v>80</v>
      </c>
      <c r="D7" s="13"/>
      <c r="E7" s="14"/>
      <c r="F7" s="14"/>
      <c r="G7" s="163" t="s">
        <v>137</v>
      </c>
      <c r="H7" s="163"/>
      <c r="I7" s="163"/>
      <c r="J7" s="13"/>
      <c r="K7" s="12"/>
      <c r="L7" s="4"/>
    </row>
    <row r="8" spans="1:14" ht="24" customHeight="1">
      <c r="C8" s="12" t="s">
        <v>58</v>
      </c>
      <c r="D8" s="13"/>
      <c r="E8" s="12" t="s">
        <v>52</v>
      </c>
      <c r="F8" s="12"/>
      <c r="G8" s="12" t="s">
        <v>33</v>
      </c>
      <c r="H8" s="13"/>
      <c r="I8" s="12"/>
      <c r="J8" s="13"/>
      <c r="K8" s="15" t="s">
        <v>10</v>
      </c>
      <c r="L8" s="4"/>
    </row>
    <row r="9" spans="1:14" ht="24" customHeight="1">
      <c r="C9" s="56" t="s">
        <v>57</v>
      </c>
      <c r="D9" s="13"/>
      <c r="E9" s="56" t="s">
        <v>53</v>
      </c>
      <c r="F9" s="13"/>
      <c r="G9" s="56" t="s">
        <v>34</v>
      </c>
      <c r="H9" s="13"/>
      <c r="I9" s="56" t="s">
        <v>30</v>
      </c>
      <c r="J9" s="16"/>
      <c r="K9" s="17" t="s">
        <v>18</v>
      </c>
      <c r="L9" s="4"/>
    </row>
    <row r="10" spans="1:14" ht="24" customHeight="1">
      <c r="A10" s="18" t="s">
        <v>127</v>
      </c>
      <c r="C10" s="131">
        <v>442931</v>
      </c>
      <c r="D10" s="131"/>
      <c r="E10" s="131">
        <v>519409</v>
      </c>
      <c r="F10" s="131"/>
      <c r="G10" s="131">
        <v>30000</v>
      </c>
      <c r="H10" s="131"/>
      <c r="I10" s="131">
        <v>-13123</v>
      </c>
      <c r="J10" s="131"/>
      <c r="K10" s="131">
        <f>SUM(C10:I10)</f>
        <v>979217</v>
      </c>
      <c r="L10" s="4"/>
    </row>
    <row r="11" spans="1:14" ht="24" customHeight="1">
      <c r="A11" s="2" t="s">
        <v>123</v>
      </c>
      <c r="C11" s="136">
        <v>0</v>
      </c>
      <c r="D11" s="131"/>
      <c r="E11" s="136">
        <v>0</v>
      </c>
      <c r="F11" s="131"/>
      <c r="G11" s="136">
        <v>0</v>
      </c>
      <c r="H11" s="131"/>
      <c r="I11" s="136">
        <v>-462823</v>
      </c>
      <c r="J11" s="131"/>
      <c r="K11" s="136">
        <f>SUM(C11:I11)</f>
        <v>-462823</v>
      </c>
      <c r="L11" s="21"/>
      <c r="N11" s="25"/>
    </row>
    <row r="12" spans="1:14" ht="24" customHeight="1">
      <c r="A12" s="2" t="s">
        <v>93</v>
      </c>
      <c r="C12" s="137">
        <v>0</v>
      </c>
      <c r="D12" s="131"/>
      <c r="E12" s="137">
        <v>0</v>
      </c>
      <c r="F12" s="131"/>
      <c r="G12" s="137">
        <v>0</v>
      </c>
      <c r="H12" s="131"/>
      <c r="I12" s="137">
        <v>0</v>
      </c>
      <c r="J12" s="131"/>
      <c r="K12" s="137">
        <f>SUM(C12:I12)</f>
        <v>0</v>
      </c>
      <c r="L12" s="21"/>
      <c r="N12" s="25"/>
    </row>
    <row r="13" spans="1:14" ht="24" customHeight="1">
      <c r="A13" s="2" t="s">
        <v>47</v>
      </c>
      <c r="C13" s="131">
        <f>SUM(C11:C12)</f>
        <v>0</v>
      </c>
      <c r="D13" s="131"/>
      <c r="E13" s="131">
        <f>SUM(E11:E12)</f>
        <v>0</v>
      </c>
      <c r="F13" s="131"/>
      <c r="G13" s="131">
        <f>SUM(G11:G12)</f>
        <v>0</v>
      </c>
      <c r="H13" s="131"/>
      <c r="I13" s="131">
        <f>SUM(I11:I12)</f>
        <v>-462823</v>
      </c>
      <c r="J13" s="131"/>
      <c r="K13" s="131">
        <f>SUM(K11:K12)</f>
        <v>-462823</v>
      </c>
      <c r="L13" s="21"/>
      <c r="N13" s="25"/>
    </row>
    <row r="14" spans="1:14" ht="24" customHeight="1" thickBot="1">
      <c r="A14" s="18" t="s">
        <v>185</v>
      </c>
      <c r="B14" s="18"/>
      <c r="C14" s="138">
        <f>SUM(C10:C13)-C13</f>
        <v>442931</v>
      </c>
      <c r="D14" s="131"/>
      <c r="E14" s="138">
        <f>SUM(E10:E13)-E13</f>
        <v>519409</v>
      </c>
      <c r="F14" s="131"/>
      <c r="G14" s="138">
        <f>SUM(G10:G13)-G13</f>
        <v>30000</v>
      </c>
      <c r="H14" s="131"/>
      <c r="I14" s="138">
        <f>SUM(I10:I13)-I13</f>
        <v>-475946</v>
      </c>
      <c r="J14" s="131"/>
      <c r="K14" s="138">
        <f>SUM(K10:K13)-K13</f>
        <v>516394</v>
      </c>
      <c r="L14" s="21"/>
      <c r="N14" s="23"/>
    </row>
    <row r="15" spans="1:14" ht="24" customHeight="1" thickTop="1">
      <c r="C15" s="131"/>
      <c r="D15" s="131"/>
      <c r="E15" s="131"/>
      <c r="F15" s="131"/>
      <c r="G15" s="131"/>
      <c r="H15" s="131"/>
      <c r="I15" s="131"/>
      <c r="J15" s="139"/>
      <c r="K15" s="131"/>
      <c r="L15" s="4"/>
    </row>
    <row r="16" spans="1:14" ht="24" customHeight="1">
      <c r="A16" s="18" t="s">
        <v>150</v>
      </c>
      <c r="C16" s="131">
        <v>442931</v>
      </c>
      <c r="D16" s="131"/>
      <c r="E16" s="131">
        <v>519409</v>
      </c>
      <c r="F16" s="131"/>
      <c r="G16" s="131">
        <v>30000</v>
      </c>
      <c r="H16" s="131"/>
      <c r="I16" s="131">
        <v>-478304</v>
      </c>
      <c r="J16" s="131"/>
      <c r="K16" s="131">
        <f>SUM(C16:I16)</f>
        <v>514036</v>
      </c>
      <c r="L16" s="4"/>
      <c r="N16" s="22"/>
    </row>
    <row r="17" spans="1:15" ht="24" customHeight="1">
      <c r="A17" s="2" t="s">
        <v>167</v>
      </c>
      <c r="C17" s="136">
        <v>0</v>
      </c>
      <c r="D17" s="131"/>
      <c r="E17" s="136">
        <v>0</v>
      </c>
      <c r="F17" s="131"/>
      <c r="G17" s="136">
        <v>0</v>
      </c>
      <c r="H17" s="131"/>
      <c r="I17" s="136">
        <f>PL!I57</f>
        <v>1964</v>
      </c>
      <c r="J17" s="131"/>
      <c r="K17" s="136">
        <f>SUM(C17:I17)</f>
        <v>1964</v>
      </c>
      <c r="L17" s="21"/>
    </row>
    <row r="18" spans="1:15" ht="24" customHeight="1">
      <c r="A18" s="2" t="s">
        <v>93</v>
      </c>
      <c r="C18" s="137">
        <v>0</v>
      </c>
      <c r="D18" s="131"/>
      <c r="E18" s="137">
        <v>0</v>
      </c>
      <c r="F18" s="131"/>
      <c r="G18" s="137">
        <v>0</v>
      </c>
      <c r="H18" s="131"/>
      <c r="I18" s="137">
        <v>0</v>
      </c>
      <c r="J18" s="131"/>
      <c r="K18" s="137">
        <f>SUM(C18:I18)</f>
        <v>0</v>
      </c>
      <c r="L18" s="21"/>
      <c r="N18" s="25"/>
    </row>
    <row r="19" spans="1:15" ht="24" customHeight="1">
      <c r="A19" s="2" t="s">
        <v>47</v>
      </c>
      <c r="C19" s="131">
        <f>SUM(C17:C18)</f>
        <v>0</v>
      </c>
      <c r="D19" s="131"/>
      <c r="E19" s="131">
        <f>SUM(E17:E18)</f>
        <v>0</v>
      </c>
      <c r="F19" s="131"/>
      <c r="G19" s="131">
        <f>SUM(G17:G18)</f>
        <v>0</v>
      </c>
      <c r="H19" s="131"/>
      <c r="I19" s="131">
        <f>SUM(I17:I18)</f>
        <v>1964</v>
      </c>
      <c r="J19" s="131"/>
      <c r="K19" s="131">
        <f>SUM(K17:K18)</f>
        <v>1964</v>
      </c>
      <c r="L19" s="21"/>
      <c r="N19" s="25"/>
    </row>
    <row r="20" spans="1:15" ht="24" customHeight="1">
      <c r="A20" s="2" t="s">
        <v>188</v>
      </c>
      <c r="C20" s="131">
        <v>0</v>
      </c>
      <c r="D20" s="131"/>
      <c r="E20" s="131">
        <v>0</v>
      </c>
      <c r="F20" s="131"/>
      <c r="G20" s="131">
        <v>-30000</v>
      </c>
      <c r="H20" s="131"/>
      <c r="I20" s="153">
        <f>-SUM(E20:G20)</f>
        <v>30000</v>
      </c>
      <c r="J20" s="131"/>
      <c r="K20" s="131">
        <f>SUM(C20:I20)</f>
        <v>0</v>
      </c>
      <c r="L20" s="21"/>
      <c r="N20" s="25"/>
    </row>
    <row r="21" spans="1:15" ht="24" customHeight="1">
      <c r="A21" s="2" t="s">
        <v>189</v>
      </c>
      <c r="C21" s="131">
        <v>0</v>
      </c>
      <c r="D21" s="131"/>
      <c r="E21" s="131">
        <v>-443000</v>
      </c>
      <c r="F21" s="131"/>
      <c r="G21" s="131">
        <v>0</v>
      </c>
      <c r="H21" s="131"/>
      <c r="I21" s="153">
        <f>-SUM(E21:G21)</f>
        <v>443000</v>
      </c>
      <c r="J21" s="131"/>
      <c r="K21" s="131">
        <f>SUM(C21:I21)</f>
        <v>0</v>
      </c>
      <c r="L21" s="21"/>
      <c r="N21" s="25"/>
    </row>
    <row r="22" spans="1:15" ht="24" customHeight="1" thickBot="1">
      <c r="A22" s="18" t="s">
        <v>186</v>
      </c>
      <c r="B22" s="18"/>
      <c r="C22" s="138">
        <f>SUM(C16,C19:C21)</f>
        <v>442931</v>
      </c>
      <c r="D22" s="131"/>
      <c r="E22" s="138">
        <f>SUM(E16,E19:E21)</f>
        <v>76409</v>
      </c>
      <c r="F22" s="131"/>
      <c r="G22" s="138">
        <f>SUM(G16,G19:G21)</f>
        <v>0</v>
      </c>
      <c r="H22" s="131"/>
      <c r="I22" s="138">
        <f>SUM(I16,I19:I21)</f>
        <v>-3340</v>
      </c>
      <c r="J22" s="131"/>
      <c r="K22" s="138">
        <f>SUM(K16,K19:K21)</f>
        <v>516000</v>
      </c>
      <c r="L22" s="21"/>
      <c r="N22" s="20"/>
      <c r="O22" s="20"/>
    </row>
    <row r="23" spans="1:15" ht="24" customHeight="1" thickTop="1">
      <c r="C23" s="19">
        <f>SUM(C22-BS!M85)</f>
        <v>0</v>
      </c>
      <c r="D23" s="19"/>
      <c r="E23" s="19">
        <f>SUM(E22-BS!M86)</f>
        <v>0</v>
      </c>
      <c r="F23" s="19"/>
      <c r="G23" s="19">
        <f>SUM(G22-BS!M88)</f>
        <v>0</v>
      </c>
      <c r="H23" s="19"/>
      <c r="I23" s="19">
        <f>SUM(I22-BS!M89)</f>
        <v>0</v>
      </c>
      <c r="J23" s="19"/>
      <c r="K23" s="19">
        <f>SUM(K22-BS!M90)</f>
        <v>0</v>
      </c>
      <c r="L23" s="4"/>
    </row>
    <row r="24" spans="1:15" ht="24" customHeight="1">
      <c r="A24" s="2" t="s">
        <v>21</v>
      </c>
      <c r="C24" s="19"/>
      <c r="D24" s="19"/>
      <c r="E24" s="19"/>
      <c r="F24" s="19"/>
      <c r="G24" s="19"/>
      <c r="H24" s="19"/>
      <c r="I24" s="19"/>
      <c r="J24" s="19"/>
      <c r="K24" s="19"/>
      <c r="L24" s="4"/>
    </row>
    <row r="25" spans="1:15" ht="24" customHeight="1">
      <c r="C25" s="19"/>
      <c r="D25" s="19"/>
      <c r="E25" s="19"/>
      <c r="F25" s="19"/>
      <c r="G25" s="19"/>
      <c r="H25" s="19"/>
      <c r="I25" s="19"/>
      <c r="J25" s="19"/>
      <c r="K25" s="19"/>
      <c r="L25" s="4"/>
    </row>
    <row r="26" spans="1:15" ht="24" customHeight="1">
      <c r="C26" s="23"/>
    </row>
    <row r="27" spans="1:15" ht="24" customHeight="1">
      <c r="C27" s="23">
        <f>BS!M85-C22</f>
        <v>0</v>
      </c>
      <c r="D27" s="23">
        <f>BS!N87-D22</f>
        <v>0</v>
      </c>
      <c r="E27" s="23">
        <f>BS!M86-'SE-Separate'!E22</f>
        <v>0</v>
      </c>
      <c r="F27" s="23"/>
      <c r="G27" s="23">
        <f>BS!M88-'SE-Separate'!G22</f>
        <v>0</v>
      </c>
      <c r="H27" s="23"/>
      <c r="I27" s="23">
        <f>BS!M89-'SE-Separate'!I22</f>
        <v>0</v>
      </c>
      <c r="J27" s="23"/>
    </row>
    <row r="28" spans="1:15" ht="24" customHeight="1">
      <c r="K28" s="24"/>
    </row>
  </sheetData>
  <mergeCells count="2">
    <mergeCell ref="G7:I7"/>
    <mergeCell ref="C6:K6"/>
  </mergeCells>
  <phoneticPr fontId="2" type="noConversion"/>
  <printOptions horizontalCentered="1"/>
  <pageMargins left="0.39370078740157483" right="0.78740157480314965" top="0.98425196850393704" bottom="0.19685039370078741" header="0.19685039370078741" footer="0.19685039370078741"/>
  <pageSetup paperSize="9" scale="85" firstPageNumber="2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9"/>
  <sheetViews>
    <sheetView showGridLines="0" view="pageBreakPreview" topLeftCell="A67" zoomScale="85" zoomScaleNormal="100" zoomScaleSheetLayoutView="85" workbookViewId="0">
      <selection activeCell="U78" sqref="U78"/>
    </sheetView>
  </sheetViews>
  <sheetFormatPr defaultColWidth="9.125" defaultRowHeight="23.4" customHeight="1"/>
  <cols>
    <col min="1" max="3" width="1.75" style="2" customWidth="1"/>
    <col min="4" max="5" width="15.75" style="2" customWidth="1"/>
    <col min="6" max="6" width="27.25" style="2" customWidth="1"/>
    <col min="7" max="7" width="8.75" style="2" customWidth="1"/>
    <col min="8" max="8" width="0.875" style="2" customWidth="1"/>
    <col min="9" max="9" width="14.375" style="2" customWidth="1"/>
    <col min="10" max="10" width="0.875" style="2" customWidth="1"/>
    <col min="11" max="11" width="14.375" style="2" customWidth="1"/>
    <col min="12" max="12" width="0.875" style="2" customWidth="1"/>
    <col min="13" max="13" width="14.375" style="2" customWidth="1"/>
    <col min="14" max="14" width="0.875" style="2" customWidth="1"/>
    <col min="15" max="15" width="14.375" style="2" customWidth="1"/>
    <col min="16" max="16384" width="9.125" style="2"/>
  </cols>
  <sheetData>
    <row r="1" spans="1:15" ht="23.4" customHeight="1">
      <c r="G1" s="33"/>
      <c r="H1" s="35"/>
      <c r="I1" s="5"/>
      <c r="K1" s="5"/>
      <c r="O1" s="5" t="s">
        <v>46</v>
      </c>
    </row>
    <row r="2" spans="1:15" ht="23.4" customHeight="1">
      <c r="A2" s="1" t="s">
        <v>91</v>
      </c>
      <c r="B2" s="1"/>
      <c r="C2" s="1"/>
      <c r="D2" s="96"/>
      <c r="E2" s="96"/>
      <c r="F2" s="96"/>
      <c r="G2" s="46"/>
      <c r="H2" s="47"/>
      <c r="I2" s="46"/>
      <c r="K2" s="46"/>
    </row>
    <row r="3" spans="1:15" ht="23.4" customHeight="1">
      <c r="A3" s="96" t="s">
        <v>37</v>
      </c>
      <c r="B3" s="96"/>
      <c r="C3" s="96"/>
      <c r="D3" s="96"/>
      <c r="E3" s="96"/>
      <c r="F3" s="96"/>
      <c r="G3" s="46"/>
      <c r="H3" s="47"/>
      <c r="I3" s="46"/>
      <c r="K3" s="46"/>
    </row>
    <row r="4" spans="1:15" ht="23.4" customHeight="1">
      <c r="A4" s="9" t="s">
        <v>184</v>
      </c>
      <c r="B4" s="9"/>
      <c r="C4" s="9"/>
      <c r="D4" s="26"/>
      <c r="E4" s="26"/>
      <c r="F4" s="26"/>
      <c r="G4" s="97"/>
      <c r="H4" s="98"/>
      <c r="I4" s="97"/>
      <c r="K4" s="97"/>
    </row>
    <row r="5" spans="1:15" ht="23.4" customHeight="1">
      <c r="D5" s="26"/>
      <c r="E5" s="26"/>
      <c r="F5" s="26"/>
      <c r="G5" s="28"/>
      <c r="H5" s="26"/>
      <c r="I5" s="28"/>
      <c r="K5" s="28"/>
      <c r="O5" s="28" t="s">
        <v>45</v>
      </c>
    </row>
    <row r="6" spans="1:15" ht="23.4" customHeight="1">
      <c r="D6" s="26"/>
      <c r="E6" s="26"/>
      <c r="F6" s="26"/>
      <c r="G6" s="28"/>
      <c r="H6" s="26"/>
      <c r="I6" s="162" t="s">
        <v>81</v>
      </c>
      <c r="J6" s="162"/>
      <c r="K6" s="162"/>
      <c r="M6" s="161" t="s">
        <v>82</v>
      </c>
      <c r="N6" s="161"/>
      <c r="O6" s="161"/>
    </row>
    <row r="7" spans="1:15" ht="23.4" customHeight="1">
      <c r="D7" s="26"/>
      <c r="E7" s="26"/>
      <c r="F7" s="26"/>
      <c r="G7" s="40" t="s">
        <v>13</v>
      </c>
      <c r="H7" s="26"/>
      <c r="I7" s="30">
        <v>2568</v>
      </c>
      <c r="K7" s="30">
        <v>2567</v>
      </c>
      <c r="M7" s="30">
        <v>2568</v>
      </c>
      <c r="O7" s="30">
        <v>2567</v>
      </c>
    </row>
    <row r="8" spans="1:15" ht="23.4" customHeight="1">
      <c r="A8" s="99" t="s">
        <v>38</v>
      </c>
      <c r="B8" s="99"/>
      <c r="C8" s="99"/>
      <c r="D8" s="99"/>
      <c r="E8" s="99"/>
      <c r="F8" s="99"/>
      <c r="I8" s="36"/>
      <c r="K8" s="36"/>
      <c r="M8" s="36"/>
      <c r="N8" s="48"/>
      <c r="O8" s="36"/>
    </row>
    <row r="9" spans="1:15" ht="23.4" customHeight="1">
      <c r="A9" s="100" t="s">
        <v>161</v>
      </c>
      <c r="B9" s="100"/>
      <c r="C9" s="100"/>
      <c r="D9" s="100"/>
      <c r="E9" s="100"/>
      <c r="F9" s="100"/>
      <c r="I9" s="125">
        <f>PL!E55</f>
        <v>10548</v>
      </c>
      <c r="J9" s="62"/>
      <c r="K9" s="125">
        <f>PL!G55</f>
        <v>-417295</v>
      </c>
      <c r="L9" s="62"/>
      <c r="M9" s="125">
        <f>PL!I55</f>
        <v>223</v>
      </c>
      <c r="N9" s="125"/>
      <c r="O9" s="125">
        <f>PL!K55</f>
        <v>-430193</v>
      </c>
    </row>
    <row r="10" spans="1:15" ht="23.4" customHeight="1">
      <c r="A10" s="100" t="s">
        <v>59</v>
      </c>
      <c r="B10" s="100"/>
      <c r="C10" s="100"/>
      <c r="D10" s="100"/>
      <c r="E10" s="100"/>
      <c r="F10" s="100"/>
      <c r="I10" s="79"/>
      <c r="J10" s="62"/>
      <c r="K10" s="79"/>
      <c r="L10" s="62"/>
      <c r="M10" s="79"/>
      <c r="N10" s="125"/>
      <c r="O10" s="79"/>
    </row>
    <row r="11" spans="1:15" ht="23.4" customHeight="1">
      <c r="A11" s="100" t="s">
        <v>39</v>
      </c>
      <c r="B11" s="100"/>
      <c r="C11" s="100"/>
      <c r="D11" s="100"/>
      <c r="E11" s="100"/>
      <c r="F11" s="100"/>
      <c r="I11" s="62"/>
      <c r="J11" s="62"/>
      <c r="K11" s="62"/>
      <c r="L11" s="62"/>
      <c r="M11" s="62"/>
      <c r="N11" s="125"/>
      <c r="O11" s="62"/>
    </row>
    <row r="12" spans="1:15" ht="23.4" customHeight="1">
      <c r="A12" s="100" t="s">
        <v>54</v>
      </c>
      <c r="B12" s="100"/>
      <c r="C12" s="100"/>
      <c r="D12" s="100"/>
      <c r="E12" s="100"/>
      <c r="F12" s="100"/>
      <c r="I12" s="125">
        <v>7461</v>
      </c>
      <c r="J12" s="62"/>
      <c r="K12" s="49">
        <v>8253</v>
      </c>
      <c r="L12" s="62"/>
      <c r="M12" s="125">
        <v>4933</v>
      </c>
      <c r="N12" s="62"/>
      <c r="O12" s="49">
        <v>6456</v>
      </c>
    </row>
    <row r="13" spans="1:15" ht="23.4" customHeight="1">
      <c r="A13" s="100" t="s">
        <v>194</v>
      </c>
      <c r="B13" s="100"/>
      <c r="C13" s="100"/>
      <c r="D13" s="100"/>
      <c r="E13" s="100"/>
      <c r="F13" s="100"/>
      <c r="G13" s="101"/>
      <c r="I13" s="125">
        <v>18254</v>
      </c>
      <c r="J13" s="62"/>
      <c r="K13" s="49">
        <v>404587</v>
      </c>
      <c r="L13" s="62"/>
      <c r="M13" s="125">
        <v>-325</v>
      </c>
      <c r="N13" s="62"/>
      <c r="O13" s="49">
        <v>398888</v>
      </c>
    </row>
    <row r="14" spans="1:15" ht="23.4" customHeight="1">
      <c r="A14" s="100"/>
      <c r="B14" s="100" t="s">
        <v>175</v>
      </c>
      <c r="C14" s="100"/>
      <c r="D14" s="100"/>
      <c r="E14" s="100"/>
      <c r="F14" s="100"/>
      <c r="G14" s="101"/>
      <c r="I14" s="125">
        <v>0</v>
      </c>
      <c r="J14" s="62"/>
      <c r="K14" s="49">
        <v>-183</v>
      </c>
      <c r="L14" s="62"/>
      <c r="M14" s="125">
        <v>0</v>
      </c>
      <c r="N14" s="62"/>
      <c r="O14" s="49">
        <v>-183</v>
      </c>
    </row>
    <row r="15" spans="1:15" ht="23.4" customHeight="1">
      <c r="A15" s="100" t="s">
        <v>111</v>
      </c>
      <c r="B15" s="100"/>
      <c r="C15" s="100"/>
      <c r="G15" s="101"/>
      <c r="I15" s="125">
        <v>0</v>
      </c>
      <c r="J15" s="62"/>
      <c r="K15" s="49">
        <v>-654</v>
      </c>
      <c r="L15" s="62"/>
      <c r="M15" s="125">
        <v>0</v>
      </c>
      <c r="N15" s="62"/>
      <c r="O15" s="49">
        <v>-654</v>
      </c>
    </row>
    <row r="16" spans="1:15" ht="23.4" customHeight="1">
      <c r="A16" s="100" t="s">
        <v>171</v>
      </c>
      <c r="B16" s="100"/>
      <c r="C16" s="100"/>
      <c r="G16" s="101"/>
      <c r="I16" s="125">
        <v>0</v>
      </c>
      <c r="J16" s="62"/>
      <c r="K16" s="49">
        <v>1164</v>
      </c>
      <c r="L16" s="62"/>
      <c r="M16" s="125">
        <v>0</v>
      </c>
      <c r="N16" s="62"/>
      <c r="O16" s="49">
        <v>1036</v>
      </c>
    </row>
    <row r="17" spans="1:15" ht="23.4" customHeight="1">
      <c r="A17" s="100" t="s">
        <v>115</v>
      </c>
      <c r="B17" s="100"/>
      <c r="C17" s="100"/>
      <c r="D17" s="100"/>
      <c r="E17" s="100"/>
      <c r="F17" s="100"/>
      <c r="I17" s="125">
        <v>-86931</v>
      </c>
      <c r="J17" s="62"/>
      <c r="K17" s="49">
        <v>-44545</v>
      </c>
      <c r="L17" s="62"/>
      <c r="M17" s="125">
        <v>-57567</v>
      </c>
      <c r="N17" s="62"/>
      <c r="O17" s="49">
        <v>-41848</v>
      </c>
    </row>
    <row r="18" spans="1:15" ht="23.4" customHeight="1">
      <c r="A18" s="100" t="s">
        <v>172</v>
      </c>
      <c r="B18" s="100"/>
      <c r="C18" s="100"/>
      <c r="D18" s="100"/>
      <c r="E18" s="100"/>
      <c r="F18" s="100"/>
      <c r="I18" s="125">
        <v>647</v>
      </c>
      <c r="J18" s="62"/>
      <c r="K18" s="49">
        <v>581</v>
      </c>
      <c r="L18" s="62"/>
      <c r="M18" s="125">
        <v>599</v>
      </c>
      <c r="N18" s="62"/>
      <c r="O18" s="49">
        <v>545</v>
      </c>
    </row>
    <row r="19" spans="1:15" ht="23.4" customHeight="1">
      <c r="A19" s="100" t="s">
        <v>142</v>
      </c>
      <c r="B19" s="100"/>
      <c r="C19" s="100"/>
      <c r="D19" s="100"/>
      <c r="E19" s="100"/>
      <c r="F19" s="100"/>
      <c r="I19" s="125">
        <v>0</v>
      </c>
      <c r="J19" s="62"/>
      <c r="K19" s="49">
        <v>0</v>
      </c>
      <c r="L19" s="62"/>
      <c r="M19" s="125">
        <v>-7000</v>
      </c>
      <c r="N19" s="62"/>
      <c r="O19" s="49">
        <v>0</v>
      </c>
    </row>
    <row r="20" spans="1:15" ht="23.4" customHeight="1">
      <c r="A20" s="100" t="s">
        <v>112</v>
      </c>
      <c r="B20" s="100"/>
      <c r="C20" s="100"/>
      <c r="D20" s="100"/>
      <c r="E20" s="100"/>
      <c r="F20" s="100"/>
      <c r="I20" s="95">
        <v>23985</v>
      </c>
      <c r="J20" s="62"/>
      <c r="K20" s="148">
        <v>23843</v>
      </c>
      <c r="L20" s="62"/>
      <c r="M20" s="95">
        <v>23770</v>
      </c>
      <c r="N20" s="62"/>
      <c r="O20" s="148">
        <v>23824</v>
      </c>
    </row>
    <row r="21" spans="1:15" ht="23.4" customHeight="1">
      <c r="A21" s="100" t="s">
        <v>140</v>
      </c>
      <c r="B21" s="100"/>
      <c r="C21" s="100"/>
      <c r="D21" s="100"/>
      <c r="E21" s="100"/>
      <c r="F21" s="100"/>
      <c r="I21" s="80"/>
      <c r="J21" s="62"/>
      <c r="K21" s="62"/>
      <c r="L21" s="62"/>
      <c r="M21" s="62"/>
      <c r="N21" s="62"/>
      <c r="O21" s="62"/>
    </row>
    <row r="22" spans="1:15" ht="23.4" customHeight="1">
      <c r="A22" s="100" t="s">
        <v>74</v>
      </c>
      <c r="B22" s="100"/>
      <c r="C22" s="100"/>
      <c r="D22" s="100"/>
      <c r="E22" s="100"/>
      <c r="F22" s="100"/>
      <c r="I22" s="124">
        <f>SUM(I9:I20)</f>
        <v>-26036</v>
      </c>
      <c r="J22" s="62"/>
      <c r="K22" s="124">
        <f>SUM(K9:K20)</f>
        <v>-24249</v>
      </c>
      <c r="L22" s="62"/>
      <c r="M22" s="124">
        <f>SUM(M9:M20)</f>
        <v>-35367</v>
      </c>
      <c r="N22" s="125"/>
      <c r="O22" s="124">
        <f>SUM(O9:O20)</f>
        <v>-42129</v>
      </c>
    </row>
    <row r="23" spans="1:15" ht="23.4" customHeight="1">
      <c r="A23" s="100" t="s">
        <v>49</v>
      </c>
      <c r="B23" s="100"/>
      <c r="C23" s="100"/>
      <c r="D23" s="100"/>
      <c r="E23" s="100"/>
      <c r="F23" s="100"/>
      <c r="I23" s="140"/>
      <c r="J23" s="62"/>
      <c r="K23" s="141"/>
      <c r="L23" s="62"/>
      <c r="M23" s="141"/>
      <c r="N23" s="141"/>
      <c r="O23" s="141"/>
    </row>
    <row r="24" spans="1:15" ht="23.4" customHeight="1">
      <c r="A24" s="100" t="s">
        <v>173</v>
      </c>
      <c r="B24" s="100"/>
      <c r="C24" s="100"/>
      <c r="D24" s="100"/>
      <c r="E24" s="100"/>
      <c r="F24" s="100"/>
      <c r="I24" s="125">
        <v>-258</v>
      </c>
      <c r="J24" s="62"/>
      <c r="K24" s="49">
        <v>1812</v>
      </c>
      <c r="L24" s="62"/>
      <c r="M24" s="125">
        <v>-387</v>
      </c>
      <c r="N24" s="62"/>
      <c r="O24" s="49">
        <v>924</v>
      </c>
    </row>
    <row r="25" spans="1:15" ht="23.4" customHeight="1">
      <c r="A25" s="100" t="s">
        <v>122</v>
      </c>
      <c r="B25" s="100"/>
      <c r="C25" s="100"/>
      <c r="D25" s="100"/>
      <c r="E25" s="100"/>
      <c r="F25" s="100"/>
      <c r="I25" s="125">
        <v>-61220</v>
      </c>
      <c r="J25" s="62"/>
      <c r="K25" s="49">
        <v>-22235</v>
      </c>
      <c r="L25" s="62"/>
      <c r="M25" s="125">
        <v>0</v>
      </c>
      <c r="N25" s="62"/>
      <c r="O25" s="49">
        <v>0</v>
      </c>
    </row>
    <row r="26" spans="1:15" ht="23.4" customHeight="1">
      <c r="A26" s="100" t="s">
        <v>60</v>
      </c>
      <c r="B26" s="100"/>
      <c r="C26" s="100"/>
      <c r="D26" s="100"/>
      <c r="E26" s="100"/>
      <c r="F26" s="100"/>
      <c r="I26" s="125">
        <v>50663</v>
      </c>
      <c r="J26" s="62"/>
      <c r="K26" s="49">
        <v>10975</v>
      </c>
      <c r="L26" s="62"/>
      <c r="M26" s="125">
        <v>50663</v>
      </c>
      <c r="N26" s="62"/>
      <c r="O26" s="49">
        <v>10975</v>
      </c>
    </row>
    <row r="27" spans="1:15" ht="23.4" customHeight="1">
      <c r="A27" s="100" t="s">
        <v>61</v>
      </c>
      <c r="B27" s="100"/>
      <c r="C27" s="100"/>
      <c r="D27" s="100"/>
      <c r="E27" s="100"/>
      <c r="F27" s="100"/>
      <c r="I27" s="125">
        <v>36710</v>
      </c>
      <c r="J27" s="62"/>
      <c r="K27" s="49">
        <v>-28711</v>
      </c>
      <c r="L27" s="62"/>
      <c r="M27" s="125">
        <v>36710</v>
      </c>
      <c r="N27" s="62"/>
      <c r="O27" s="49">
        <v>-28711</v>
      </c>
    </row>
    <row r="28" spans="1:15" ht="23.4" customHeight="1">
      <c r="A28" s="100" t="s">
        <v>63</v>
      </c>
      <c r="B28" s="100"/>
      <c r="C28" s="100"/>
      <c r="D28" s="100"/>
      <c r="E28" s="100"/>
      <c r="F28" s="100"/>
      <c r="I28" s="125">
        <v>5170</v>
      </c>
      <c r="J28" s="62"/>
      <c r="K28" s="49">
        <v>9435</v>
      </c>
      <c r="L28" s="62"/>
      <c r="M28" s="125">
        <v>5170</v>
      </c>
      <c r="N28" s="62"/>
      <c r="O28" s="49">
        <v>9435</v>
      </c>
    </row>
    <row r="29" spans="1:15" ht="23.4" customHeight="1">
      <c r="A29" s="100" t="s">
        <v>64</v>
      </c>
      <c r="B29" s="100"/>
      <c r="C29" s="100"/>
      <c r="D29" s="100"/>
      <c r="E29" s="100"/>
      <c r="F29" s="100"/>
      <c r="I29" s="125">
        <v>208</v>
      </c>
      <c r="J29" s="62"/>
      <c r="K29" s="49">
        <v>6787</v>
      </c>
      <c r="L29" s="62"/>
      <c r="M29" s="125">
        <v>208</v>
      </c>
      <c r="N29" s="62"/>
      <c r="O29" s="49">
        <v>6787</v>
      </c>
    </row>
    <row r="30" spans="1:15" ht="23.4" customHeight="1">
      <c r="A30" s="100" t="s">
        <v>138</v>
      </c>
      <c r="B30" s="100"/>
      <c r="C30" s="100"/>
      <c r="D30" s="100"/>
      <c r="E30" s="100"/>
      <c r="F30" s="100"/>
      <c r="I30" s="125">
        <v>14452</v>
      </c>
      <c r="J30" s="62"/>
      <c r="K30" s="49">
        <v>-17754</v>
      </c>
      <c r="L30" s="62"/>
      <c r="M30" s="125">
        <v>14452</v>
      </c>
      <c r="N30" s="62"/>
      <c r="O30" s="49">
        <v>-17754</v>
      </c>
    </row>
    <row r="31" spans="1:15" ht="23.4" customHeight="1">
      <c r="A31" s="100"/>
      <c r="B31" s="100" t="s">
        <v>67</v>
      </c>
      <c r="C31" s="100"/>
      <c r="D31" s="100"/>
      <c r="E31" s="100"/>
      <c r="F31" s="100"/>
      <c r="I31" s="125">
        <v>266</v>
      </c>
      <c r="J31" s="62"/>
      <c r="K31" s="49">
        <v>0</v>
      </c>
      <c r="L31" s="62"/>
      <c r="M31" s="125">
        <v>266</v>
      </c>
      <c r="N31" s="62"/>
      <c r="O31" s="49">
        <v>0</v>
      </c>
    </row>
    <row r="32" spans="1:15" ht="23.4" customHeight="1">
      <c r="A32" s="100" t="s">
        <v>41</v>
      </c>
      <c r="B32" s="100"/>
      <c r="C32" s="100"/>
      <c r="D32" s="100"/>
      <c r="E32" s="100"/>
      <c r="F32" s="100"/>
      <c r="I32" s="125">
        <v>-522</v>
      </c>
      <c r="J32" s="62"/>
      <c r="K32" s="49">
        <v>-2574</v>
      </c>
      <c r="L32" s="62"/>
      <c r="M32" s="125">
        <v>478</v>
      </c>
      <c r="N32" s="62"/>
      <c r="O32" s="49">
        <v>-1846</v>
      </c>
    </row>
    <row r="33" spans="1:15" ht="23.4" customHeight="1">
      <c r="A33" s="100" t="s">
        <v>104</v>
      </c>
      <c r="B33" s="100"/>
      <c r="C33" s="100"/>
      <c r="D33" s="100"/>
      <c r="E33" s="100"/>
      <c r="F33" s="100"/>
      <c r="I33" s="120"/>
      <c r="J33" s="62"/>
      <c r="K33" s="149"/>
      <c r="L33" s="62"/>
      <c r="M33" s="119"/>
      <c r="N33" s="62"/>
      <c r="O33" s="151"/>
    </row>
    <row r="34" spans="1:15" ht="23.4" customHeight="1">
      <c r="A34" s="100" t="s">
        <v>174</v>
      </c>
      <c r="B34" s="100"/>
      <c r="C34" s="100"/>
      <c r="D34" s="100"/>
      <c r="E34" s="100"/>
      <c r="F34" s="100"/>
      <c r="I34" s="120">
        <v>16107</v>
      </c>
      <c r="J34" s="62"/>
      <c r="K34" s="149">
        <v>4584</v>
      </c>
      <c r="L34" s="62"/>
      <c r="M34" s="125">
        <v>2887</v>
      </c>
      <c r="N34" s="62"/>
      <c r="O34" s="49">
        <v>620</v>
      </c>
    </row>
    <row r="35" spans="1:15" ht="23.4" customHeight="1">
      <c r="A35" s="100" t="s">
        <v>113</v>
      </c>
      <c r="B35" s="100"/>
      <c r="C35" s="100"/>
      <c r="D35" s="100"/>
      <c r="E35" s="100"/>
      <c r="F35" s="100"/>
      <c r="I35" s="120">
        <v>-11714</v>
      </c>
      <c r="J35" s="62"/>
      <c r="K35" s="149">
        <v>-22322</v>
      </c>
      <c r="L35" s="62"/>
      <c r="M35" s="125">
        <v>-11693</v>
      </c>
      <c r="N35" s="62"/>
      <c r="O35" s="49">
        <v>-22307</v>
      </c>
    </row>
    <row r="36" spans="1:15" ht="23.4" customHeight="1">
      <c r="A36" s="100" t="s">
        <v>42</v>
      </c>
      <c r="B36" s="100"/>
      <c r="C36" s="100"/>
      <c r="D36" s="100"/>
      <c r="E36" s="100"/>
      <c r="F36" s="100"/>
      <c r="I36" s="120">
        <v>-4324</v>
      </c>
      <c r="J36" s="62"/>
      <c r="K36" s="149">
        <v>-1136</v>
      </c>
      <c r="L36" s="62"/>
      <c r="M36" s="125">
        <v>4948</v>
      </c>
      <c r="N36" s="62"/>
      <c r="O36" s="49">
        <v>-1658</v>
      </c>
    </row>
    <row r="37" spans="1:15" ht="23.4" customHeight="1">
      <c r="A37" s="100" t="s">
        <v>116</v>
      </c>
      <c r="B37" s="100"/>
      <c r="C37" s="100"/>
      <c r="D37" s="100"/>
      <c r="E37" s="100"/>
      <c r="F37" s="100"/>
      <c r="I37" s="142">
        <v>-4874</v>
      </c>
      <c r="J37" s="62"/>
      <c r="K37" s="150">
        <v>8584</v>
      </c>
      <c r="L37" s="62"/>
      <c r="M37" s="142">
        <v>-4874</v>
      </c>
      <c r="N37" s="62"/>
      <c r="O37" s="150">
        <v>8584</v>
      </c>
    </row>
    <row r="38" spans="1:15" ht="23.4" customHeight="1">
      <c r="A38" s="100" t="s">
        <v>190</v>
      </c>
      <c r="B38" s="100"/>
      <c r="C38" s="100"/>
      <c r="D38" s="100"/>
      <c r="E38" s="100"/>
      <c r="F38" s="100"/>
      <c r="I38" s="125">
        <f>SUM(I24:I37)+I22</f>
        <v>14628</v>
      </c>
      <c r="J38" s="62"/>
      <c r="K38" s="125">
        <f>SUM(K24:K37)+K22</f>
        <v>-76804</v>
      </c>
      <c r="L38" s="62"/>
      <c r="M38" s="125">
        <f>SUM(M24:M37)+M22</f>
        <v>63461</v>
      </c>
      <c r="N38" s="125"/>
      <c r="O38" s="125">
        <f>SUM(O24:O37)+O22</f>
        <v>-77080</v>
      </c>
    </row>
    <row r="39" spans="1:15" ht="23.4" customHeight="1">
      <c r="A39" s="100" t="s">
        <v>117</v>
      </c>
      <c r="B39" s="100"/>
      <c r="C39" s="100"/>
      <c r="D39" s="100"/>
      <c r="E39" s="100"/>
      <c r="F39" s="100"/>
      <c r="I39" s="120">
        <v>86997</v>
      </c>
      <c r="J39" s="62"/>
      <c r="K39" s="149">
        <v>44545</v>
      </c>
      <c r="L39" s="62"/>
      <c r="M39" s="125">
        <v>57633</v>
      </c>
      <c r="N39" s="62"/>
      <c r="O39" s="49">
        <v>41848</v>
      </c>
    </row>
    <row r="40" spans="1:15" ht="23.4" customHeight="1">
      <c r="A40" s="100" t="s">
        <v>119</v>
      </c>
      <c r="B40" s="100"/>
      <c r="C40" s="100"/>
      <c r="D40" s="100"/>
      <c r="E40" s="100"/>
      <c r="F40" s="100"/>
      <c r="I40" s="120">
        <v>-21423</v>
      </c>
      <c r="J40" s="62"/>
      <c r="K40" s="149">
        <v>-22129</v>
      </c>
      <c r="L40" s="62"/>
      <c r="M40" s="125">
        <v>-21423</v>
      </c>
      <c r="N40" s="62"/>
      <c r="O40" s="49">
        <v>-22129</v>
      </c>
    </row>
    <row r="41" spans="1:15" ht="23.4" customHeight="1">
      <c r="A41" s="100" t="s">
        <v>143</v>
      </c>
      <c r="B41" s="100"/>
      <c r="C41" s="100"/>
      <c r="D41" s="100"/>
      <c r="E41" s="100"/>
      <c r="F41" s="100"/>
      <c r="I41" s="122">
        <v>-7978</v>
      </c>
      <c r="J41" s="62"/>
      <c r="K41" s="152">
        <v>3647</v>
      </c>
      <c r="L41" s="62"/>
      <c r="M41" s="122">
        <v>0</v>
      </c>
      <c r="N41" s="62"/>
      <c r="O41" s="152">
        <v>5472</v>
      </c>
    </row>
    <row r="42" spans="1:15" ht="23.4" customHeight="1">
      <c r="A42" s="99" t="s">
        <v>191</v>
      </c>
      <c r="B42" s="99"/>
      <c r="C42" s="99"/>
      <c r="D42" s="99"/>
      <c r="E42" s="99"/>
      <c r="F42" s="99"/>
      <c r="I42" s="81">
        <f>SUM(I38:I41)</f>
        <v>72224</v>
      </c>
      <c r="J42" s="62"/>
      <c r="K42" s="81">
        <f>SUM(K38:K41)</f>
        <v>-50741</v>
      </c>
      <c r="L42" s="62"/>
      <c r="M42" s="81">
        <f>SUM(M38:M41)</f>
        <v>99671</v>
      </c>
      <c r="N42" s="125"/>
      <c r="O42" s="81">
        <f>SUM(O38:O41)</f>
        <v>-51889</v>
      </c>
    </row>
    <row r="43" spans="1:15" ht="23.4" customHeight="1">
      <c r="A43" s="99"/>
      <c r="B43" s="99"/>
      <c r="C43" s="99"/>
      <c r="D43" s="99"/>
      <c r="E43" s="99"/>
      <c r="F43" s="99"/>
      <c r="I43" s="49"/>
      <c r="K43" s="49"/>
    </row>
    <row r="44" spans="1:15" ht="23.4" customHeight="1">
      <c r="A44" s="2" t="s">
        <v>21</v>
      </c>
      <c r="G44" s="36"/>
      <c r="H44" s="48"/>
      <c r="I44" s="36"/>
      <c r="K44" s="36"/>
    </row>
    <row r="45" spans="1:15" ht="23.4" customHeight="1">
      <c r="G45" s="33"/>
      <c r="H45" s="35"/>
      <c r="I45" s="5"/>
      <c r="K45" s="5"/>
      <c r="O45" s="5" t="s">
        <v>46</v>
      </c>
    </row>
    <row r="46" spans="1:15" ht="23.4" customHeight="1">
      <c r="A46" s="1" t="s">
        <v>91</v>
      </c>
      <c r="B46" s="1"/>
      <c r="C46" s="1"/>
      <c r="D46" s="96"/>
      <c r="E46" s="96"/>
      <c r="F46" s="96"/>
      <c r="G46" s="46"/>
      <c r="H46" s="47"/>
      <c r="I46" s="46"/>
      <c r="K46" s="46"/>
    </row>
    <row r="47" spans="1:15" ht="23.4" customHeight="1">
      <c r="A47" s="96" t="s">
        <v>40</v>
      </c>
      <c r="B47" s="96"/>
      <c r="C47" s="96"/>
      <c r="D47" s="96"/>
      <c r="E47" s="96"/>
      <c r="F47" s="96"/>
      <c r="G47" s="46"/>
      <c r="H47" s="47"/>
      <c r="I47" s="46"/>
      <c r="K47" s="46"/>
    </row>
    <row r="48" spans="1:15" ht="23.4" customHeight="1">
      <c r="A48" s="9" t="s">
        <v>184</v>
      </c>
      <c r="B48" s="9"/>
      <c r="C48" s="9"/>
      <c r="D48" s="26"/>
      <c r="E48" s="26"/>
      <c r="F48" s="26"/>
      <c r="G48" s="97"/>
      <c r="H48" s="98"/>
      <c r="I48" s="97"/>
      <c r="K48" s="97"/>
    </row>
    <row r="49" spans="1:15" ht="23.4" customHeight="1">
      <c r="D49" s="26"/>
      <c r="E49" s="26"/>
      <c r="F49" s="26"/>
      <c r="G49" s="28"/>
      <c r="H49" s="26"/>
      <c r="I49" s="28"/>
      <c r="K49" s="28"/>
      <c r="O49" s="28" t="s">
        <v>45</v>
      </c>
    </row>
    <row r="50" spans="1:15" ht="23.4" customHeight="1">
      <c r="D50" s="26"/>
      <c r="E50" s="26"/>
      <c r="F50" s="26"/>
      <c r="G50" s="28"/>
      <c r="H50" s="26"/>
      <c r="I50" s="162" t="s">
        <v>81</v>
      </c>
      <c r="J50" s="162"/>
      <c r="K50" s="162"/>
      <c r="M50" s="161" t="s">
        <v>82</v>
      </c>
      <c r="N50" s="161"/>
      <c r="O50" s="161"/>
    </row>
    <row r="51" spans="1:15" ht="23.4" customHeight="1">
      <c r="D51" s="26"/>
      <c r="E51" s="26"/>
      <c r="F51" s="26"/>
      <c r="G51" s="40" t="s">
        <v>13</v>
      </c>
      <c r="H51" s="26"/>
      <c r="I51" s="30">
        <v>2568</v>
      </c>
      <c r="K51" s="30">
        <v>2567</v>
      </c>
      <c r="M51" s="30">
        <v>2568</v>
      </c>
      <c r="O51" s="30">
        <v>2567</v>
      </c>
    </row>
    <row r="52" spans="1:15" ht="23.4" customHeight="1">
      <c r="A52" s="99" t="s">
        <v>141</v>
      </c>
      <c r="B52" s="99"/>
      <c r="C52" s="99"/>
      <c r="D52" s="99"/>
      <c r="E52" s="99"/>
      <c r="F52" s="99"/>
      <c r="I52" s="50"/>
      <c r="K52" s="50"/>
      <c r="M52" s="50"/>
      <c r="N52" s="49"/>
      <c r="O52" s="50"/>
    </row>
    <row r="53" spans="1:15" ht="23.4" customHeight="1">
      <c r="A53" s="100" t="s">
        <v>105</v>
      </c>
      <c r="B53" s="100"/>
      <c r="C53" s="100"/>
      <c r="D53" s="100"/>
      <c r="E53" s="100"/>
      <c r="F53" s="100"/>
      <c r="G53" s="101"/>
      <c r="I53" s="128">
        <v>0</v>
      </c>
      <c r="J53" s="108"/>
      <c r="K53" s="149">
        <v>-120000</v>
      </c>
      <c r="L53" s="108"/>
      <c r="M53" s="128">
        <v>0</v>
      </c>
      <c r="N53" s="108"/>
      <c r="O53" s="149">
        <v>-120000</v>
      </c>
    </row>
    <row r="54" spans="1:15" ht="23.4" customHeight="1">
      <c r="A54" s="100" t="s">
        <v>106</v>
      </c>
      <c r="B54" s="100"/>
      <c r="C54" s="100"/>
      <c r="D54" s="100"/>
      <c r="E54" s="100"/>
      <c r="F54" s="100"/>
      <c r="G54" s="101"/>
      <c r="I54" s="128">
        <v>0</v>
      </c>
      <c r="J54" s="108"/>
      <c r="K54" s="149">
        <v>160509</v>
      </c>
      <c r="L54" s="108"/>
      <c r="M54" s="128">
        <v>0</v>
      </c>
      <c r="N54" s="108"/>
      <c r="O54" s="149">
        <v>160509</v>
      </c>
    </row>
    <row r="55" spans="1:15" ht="23.4" customHeight="1">
      <c r="A55" s="100" t="s">
        <v>195</v>
      </c>
      <c r="B55" s="100"/>
      <c r="C55" s="100"/>
      <c r="D55" s="100"/>
      <c r="E55" s="100"/>
      <c r="F55" s="100"/>
      <c r="G55" s="101"/>
      <c r="I55" s="128">
        <v>0</v>
      </c>
      <c r="J55" s="108"/>
      <c r="K55" s="149">
        <v>0</v>
      </c>
      <c r="L55" s="108"/>
      <c r="M55" s="128">
        <v>-25000</v>
      </c>
      <c r="N55" s="108"/>
      <c r="O55" s="149">
        <v>0</v>
      </c>
    </row>
    <row r="56" spans="1:15" ht="23.4" customHeight="1">
      <c r="A56" s="100" t="s">
        <v>192</v>
      </c>
      <c r="B56" s="100"/>
      <c r="C56" s="100"/>
      <c r="D56" s="100"/>
      <c r="E56" s="100"/>
      <c r="F56" s="100"/>
      <c r="G56" s="101"/>
      <c r="I56" s="128">
        <v>7235</v>
      </c>
      <c r="J56" s="108"/>
      <c r="K56" s="149">
        <v>9627</v>
      </c>
      <c r="L56" s="108"/>
      <c r="M56" s="128">
        <v>7235</v>
      </c>
      <c r="N56" s="108"/>
      <c r="O56" s="149">
        <v>9627</v>
      </c>
    </row>
    <row r="57" spans="1:15" ht="23.4" customHeight="1">
      <c r="A57" s="100" t="s">
        <v>56</v>
      </c>
      <c r="B57" s="100"/>
      <c r="C57" s="100"/>
      <c r="D57" s="100"/>
      <c r="E57" s="100"/>
      <c r="F57" s="100"/>
      <c r="G57" s="101"/>
      <c r="I57" s="128">
        <v>-161</v>
      </c>
      <c r="J57" s="108"/>
      <c r="K57" s="149">
        <v>-316</v>
      </c>
      <c r="L57" s="108"/>
      <c r="M57" s="128">
        <v>-78</v>
      </c>
      <c r="N57" s="108"/>
      <c r="O57" s="149">
        <v>-316</v>
      </c>
    </row>
    <row r="58" spans="1:15" ht="23.4" customHeight="1">
      <c r="A58" s="100" t="s">
        <v>78</v>
      </c>
      <c r="B58" s="100"/>
      <c r="C58" s="100"/>
      <c r="D58" s="100"/>
      <c r="E58" s="100"/>
      <c r="F58" s="100"/>
      <c r="G58" s="101"/>
      <c r="I58" s="128">
        <v>-3580</v>
      </c>
      <c r="J58" s="108"/>
      <c r="K58" s="149">
        <v>-827</v>
      </c>
      <c r="L58" s="108"/>
      <c r="M58" s="128">
        <v>-1456</v>
      </c>
      <c r="N58" s="108"/>
      <c r="O58" s="149">
        <v>-809</v>
      </c>
    </row>
    <row r="59" spans="1:15" ht="23.4" customHeight="1">
      <c r="A59" s="100" t="s">
        <v>126</v>
      </c>
      <c r="B59" s="100"/>
      <c r="C59" s="100"/>
      <c r="D59" s="100"/>
      <c r="E59" s="100"/>
      <c r="F59" s="100"/>
      <c r="G59" s="101"/>
      <c r="I59" s="128">
        <v>0</v>
      </c>
      <c r="J59" s="108"/>
      <c r="K59" s="149">
        <v>1589</v>
      </c>
      <c r="L59" s="108"/>
      <c r="M59" s="128">
        <v>0</v>
      </c>
      <c r="N59" s="108"/>
      <c r="O59" s="149">
        <v>1589</v>
      </c>
    </row>
    <row r="60" spans="1:15" ht="23.4" customHeight="1">
      <c r="A60" s="100" t="s">
        <v>169</v>
      </c>
      <c r="B60" s="100"/>
      <c r="C60" s="100"/>
      <c r="D60" s="100"/>
      <c r="E60" s="100"/>
      <c r="F60" s="100"/>
      <c r="G60" s="101"/>
      <c r="I60" s="128">
        <v>0</v>
      </c>
      <c r="J60" s="108"/>
      <c r="K60" s="128">
        <v>0</v>
      </c>
      <c r="L60" s="108"/>
      <c r="M60" s="128">
        <v>7000</v>
      </c>
      <c r="N60" s="108"/>
      <c r="O60" s="128">
        <v>0</v>
      </c>
    </row>
    <row r="61" spans="1:15" ht="23.4" customHeight="1">
      <c r="A61" s="99" t="s">
        <v>145</v>
      </c>
      <c r="B61" s="99"/>
      <c r="C61" s="99"/>
      <c r="D61" s="99"/>
      <c r="E61" s="99"/>
      <c r="F61" s="99"/>
      <c r="G61" s="101"/>
      <c r="I61" s="87">
        <f>SUM(I53:I60)</f>
        <v>3494</v>
      </c>
      <c r="J61" s="108"/>
      <c r="K61" s="87">
        <f>SUM(K53:K60)</f>
        <v>50582</v>
      </c>
      <c r="L61" s="108"/>
      <c r="M61" s="87">
        <f>SUM(M53:M60)</f>
        <v>-12299</v>
      </c>
      <c r="N61" s="108"/>
      <c r="O61" s="87">
        <f>SUM(O53:O60)</f>
        <v>50600</v>
      </c>
    </row>
    <row r="62" spans="1:15" ht="23.4" customHeight="1">
      <c r="A62" s="99" t="s">
        <v>43</v>
      </c>
      <c r="B62" s="99"/>
      <c r="C62" s="99"/>
      <c r="D62" s="99"/>
      <c r="E62" s="99"/>
      <c r="F62" s="99"/>
      <c r="G62" s="101"/>
      <c r="I62" s="110"/>
      <c r="J62" s="108"/>
      <c r="K62" s="113"/>
      <c r="L62" s="108"/>
      <c r="M62" s="113"/>
      <c r="N62" s="143"/>
      <c r="O62" s="113"/>
    </row>
    <row r="63" spans="1:15" ht="23.4" customHeight="1">
      <c r="A63" s="100" t="s">
        <v>178</v>
      </c>
      <c r="B63" s="100"/>
      <c r="C63" s="100"/>
      <c r="D63" s="100"/>
      <c r="E63" s="100"/>
      <c r="F63" s="100"/>
      <c r="G63" s="101"/>
      <c r="I63" s="128">
        <v>113000</v>
      </c>
      <c r="J63" s="108"/>
      <c r="K63" s="128">
        <v>0</v>
      </c>
      <c r="L63" s="108"/>
      <c r="M63" s="128">
        <v>113000</v>
      </c>
      <c r="N63" s="108"/>
      <c r="O63" s="128">
        <v>0</v>
      </c>
    </row>
    <row r="64" spans="1:15" ht="23.4" customHeight="1">
      <c r="A64" s="100" t="s">
        <v>179</v>
      </c>
      <c r="B64" s="100"/>
      <c r="C64" s="100"/>
      <c r="D64" s="100"/>
      <c r="E64" s="100"/>
      <c r="F64" s="100"/>
      <c r="G64" s="101"/>
      <c r="I64" s="128">
        <v>-113000</v>
      </c>
      <c r="J64" s="108"/>
      <c r="K64" s="128">
        <v>0</v>
      </c>
      <c r="L64" s="108"/>
      <c r="M64" s="128">
        <v>-113000</v>
      </c>
      <c r="N64" s="108"/>
      <c r="O64" s="128">
        <v>0</v>
      </c>
    </row>
    <row r="65" spans="1:15" ht="23.4" customHeight="1">
      <c r="A65" s="100" t="s">
        <v>176</v>
      </c>
      <c r="B65" s="100"/>
      <c r="C65" s="100"/>
      <c r="D65" s="100"/>
      <c r="E65" s="100"/>
      <c r="F65" s="100"/>
      <c r="G65" s="101"/>
      <c r="I65" s="128">
        <v>0</v>
      </c>
      <c r="J65" s="108"/>
      <c r="K65" s="149">
        <v>300000</v>
      </c>
      <c r="L65" s="108"/>
      <c r="M65" s="128">
        <v>0</v>
      </c>
      <c r="N65" s="108"/>
      <c r="O65" s="149">
        <v>300000</v>
      </c>
    </row>
    <row r="66" spans="1:15" ht="23.4" customHeight="1">
      <c r="A66" s="100" t="s">
        <v>99</v>
      </c>
      <c r="B66" s="100"/>
      <c r="C66" s="100"/>
      <c r="D66" s="100"/>
      <c r="E66" s="100"/>
      <c r="F66" s="100"/>
      <c r="I66" s="128">
        <v>-54000</v>
      </c>
      <c r="J66" s="108"/>
      <c r="K66" s="149">
        <v>-300000</v>
      </c>
      <c r="L66" s="108"/>
      <c r="M66" s="128">
        <v>-54000</v>
      </c>
      <c r="N66" s="108"/>
      <c r="O66" s="149">
        <v>-300000</v>
      </c>
    </row>
    <row r="67" spans="1:15" ht="23.4" customHeight="1">
      <c r="A67" s="100" t="s">
        <v>114</v>
      </c>
      <c r="B67" s="100"/>
      <c r="C67" s="100"/>
      <c r="D67" s="100"/>
      <c r="E67" s="100"/>
      <c r="F67" s="100"/>
      <c r="G67" s="101"/>
      <c r="I67" s="128">
        <v>-3207</v>
      </c>
      <c r="J67" s="108"/>
      <c r="K67" s="149">
        <v>-3140</v>
      </c>
      <c r="L67" s="108"/>
      <c r="M67" s="128">
        <v>-2105</v>
      </c>
      <c r="N67" s="108"/>
      <c r="O67" s="149">
        <v>-2607</v>
      </c>
    </row>
    <row r="68" spans="1:15" ht="23.4" customHeight="1">
      <c r="A68" s="99" t="s">
        <v>193</v>
      </c>
      <c r="B68" s="99"/>
      <c r="C68" s="99"/>
      <c r="D68" s="99"/>
      <c r="E68" s="99"/>
      <c r="F68" s="99"/>
      <c r="I68" s="87">
        <f>SUM(I63:I67)</f>
        <v>-57207</v>
      </c>
      <c r="J68" s="108"/>
      <c r="K68" s="87">
        <f>SUM(K63:K67)</f>
        <v>-3140</v>
      </c>
      <c r="L68" s="108"/>
      <c r="M68" s="87">
        <f>SUM(M63:M67)</f>
        <v>-56105</v>
      </c>
      <c r="N68" s="131"/>
      <c r="O68" s="87">
        <f>SUM(O63:O67)</f>
        <v>-2607</v>
      </c>
    </row>
    <row r="69" spans="1:15" ht="23.4" customHeight="1">
      <c r="A69" s="99" t="s">
        <v>170</v>
      </c>
      <c r="B69" s="99"/>
      <c r="C69" s="99"/>
      <c r="D69" s="99"/>
      <c r="E69" s="99"/>
      <c r="F69" s="99"/>
      <c r="I69" s="105">
        <f>SUM(I42,I61,I68)</f>
        <v>18511</v>
      </c>
      <c r="J69" s="108"/>
      <c r="K69" s="105">
        <f>SUM(K42,K61,K68)</f>
        <v>-3299</v>
      </c>
      <c r="L69" s="108"/>
      <c r="M69" s="105">
        <f>SUM(M42,M61,M68)</f>
        <v>31267</v>
      </c>
      <c r="N69" s="131"/>
      <c r="O69" s="105">
        <f>SUM(O42,O61,O68)</f>
        <v>-3896</v>
      </c>
    </row>
    <row r="70" spans="1:15" ht="23.4" customHeight="1">
      <c r="A70" s="100" t="s">
        <v>50</v>
      </c>
      <c r="B70" s="100"/>
      <c r="C70" s="100"/>
      <c r="D70" s="100"/>
      <c r="E70" s="100"/>
      <c r="F70" s="100"/>
      <c r="I70" s="121">
        <v>68001</v>
      </c>
      <c r="J70" s="108"/>
      <c r="K70" s="150">
        <v>89472</v>
      </c>
      <c r="L70" s="108"/>
      <c r="M70" s="121">
        <v>47535</v>
      </c>
      <c r="N70" s="108"/>
      <c r="O70" s="150">
        <v>78726</v>
      </c>
    </row>
    <row r="71" spans="1:15" ht="23.4" customHeight="1" thickBot="1">
      <c r="A71" s="99" t="s">
        <v>48</v>
      </c>
      <c r="B71" s="99"/>
      <c r="C71" s="99"/>
      <c r="D71" s="99"/>
      <c r="E71" s="99"/>
      <c r="F71" s="99"/>
      <c r="I71" s="138">
        <f>SUM(I69:I70)</f>
        <v>86512</v>
      </c>
      <c r="J71" s="108"/>
      <c r="K71" s="138">
        <f>SUM(K69:K70)</f>
        <v>86173</v>
      </c>
      <c r="L71" s="108"/>
      <c r="M71" s="138">
        <f>SUM(M69:M70)</f>
        <v>78802</v>
      </c>
      <c r="N71" s="131"/>
      <c r="O71" s="138">
        <f>SUM(O69:O70)</f>
        <v>74830</v>
      </c>
    </row>
    <row r="72" spans="1:15" s="103" customFormat="1" ht="23.4" customHeight="1" thickTop="1">
      <c r="A72" s="102"/>
      <c r="B72" s="102"/>
      <c r="C72" s="102"/>
      <c r="D72" s="102"/>
      <c r="E72" s="102"/>
      <c r="F72" s="102"/>
      <c r="I72" s="50">
        <f>I71-BS!I11</f>
        <v>0</v>
      </c>
      <c r="J72" s="2"/>
      <c r="K72" s="50"/>
      <c r="L72" s="2"/>
      <c r="M72" s="24">
        <f>M71-BS!M11</f>
        <v>0</v>
      </c>
      <c r="N72" s="2"/>
      <c r="O72" s="24"/>
    </row>
    <row r="73" spans="1:15" ht="23.4" customHeight="1">
      <c r="A73" s="99" t="s">
        <v>96</v>
      </c>
      <c r="B73" s="99"/>
      <c r="C73" s="99"/>
      <c r="D73" s="100"/>
      <c r="E73" s="100"/>
      <c r="F73" s="100"/>
      <c r="I73" s="50"/>
      <c r="K73" s="50"/>
      <c r="M73" s="24"/>
    </row>
    <row r="74" spans="1:15" ht="23.4" customHeight="1">
      <c r="A74" s="100" t="s">
        <v>97</v>
      </c>
      <c r="B74" s="100"/>
      <c r="C74" s="100"/>
      <c r="D74" s="100"/>
      <c r="E74" s="100"/>
      <c r="F74" s="100"/>
      <c r="I74" s="50"/>
    </row>
    <row r="75" spans="1:15" ht="23.4" customHeight="1">
      <c r="A75" s="100" t="s">
        <v>118</v>
      </c>
      <c r="B75" s="100"/>
      <c r="C75" s="100"/>
      <c r="D75" s="100"/>
      <c r="E75" s="100"/>
      <c r="F75" s="100"/>
      <c r="I75" s="128">
        <v>0</v>
      </c>
      <c r="J75" s="128"/>
      <c r="K75" s="149">
        <v>122</v>
      </c>
      <c r="L75" s="128"/>
      <c r="M75" s="128">
        <v>0</v>
      </c>
      <c r="N75" s="128"/>
      <c r="O75" s="128">
        <v>122</v>
      </c>
    </row>
    <row r="76" spans="1:15" ht="23.4" customHeight="1">
      <c r="A76" s="100"/>
      <c r="B76" s="100" t="s">
        <v>180</v>
      </c>
      <c r="C76" s="100"/>
      <c r="D76" s="100"/>
      <c r="E76" s="100"/>
      <c r="F76" s="100"/>
      <c r="I76" s="128">
        <v>1055</v>
      </c>
      <c r="J76" s="128"/>
      <c r="K76" s="149">
        <v>0</v>
      </c>
      <c r="L76" s="128"/>
      <c r="M76" s="128">
        <v>1055</v>
      </c>
      <c r="N76" s="128"/>
      <c r="O76" s="149">
        <v>0</v>
      </c>
    </row>
    <row r="77" spans="1:15" ht="23.4" customHeight="1">
      <c r="A77" s="100"/>
      <c r="B77" s="100"/>
      <c r="C77" s="100"/>
      <c r="D77" s="100"/>
      <c r="E77" s="100"/>
      <c r="F77" s="100"/>
      <c r="I77" s="51"/>
      <c r="J77" s="51"/>
      <c r="K77" s="51"/>
      <c r="L77" s="51"/>
      <c r="M77" s="51"/>
      <c r="N77" s="51"/>
      <c r="O77" s="51"/>
    </row>
    <row r="78" spans="1:15" ht="23.4" customHeight="1">
      <c r="A78" s="2" t="s">
        <v>21</v>
      </c>
      <c r="G78" s="36"/>
      <c r="H78" s="48"/>
      <c r="I78" s="36"/>
      <c r="K78" s="36"/>
    </row>
    <row r="79" spans="1:15" ht="23.4" customHeight="1">
      <c r="G79" s="33"/>
      <c r="H79" s="32"/>
      <c r="I79" s="33"/>
      <c r="K79" s="33"/>
    </row>
  </sheetData>
  <mergeCells count="4">
    <mergeCell ref="I6:K6"/>
    <mergeCell ref="M6:O6"/>
    <mergeCell ref="I50:K50"/>
    <mergeCell ref="M50:O50"/>
  </mergeCells>
  <printOptions horizontalCentered="1"/>
  <pageMargins left="0.78740157480314965" right="0.39370078740157483" top="0.78740157480314965" bottom="0.19685039370078741" header="0.19685039370078741" footer="0.19685039370078741"/>
  <pageSetup paperSize="9" scale="75" firstPageNumber="2" fitToHeight="0" orientation="portrait" useFirstPageNumber="1" r:id="rId1"/>
  <headerFooter alignWithMargins="0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C1D328955CF8B4EA09FDE1A8AF44AE2" ma:contentTypeVersion="17" ma:contentTypeDescription="สร้างเอกสารใหม่" ma:contentTypeScope="" ma:versionID="2f3ae81af5fd4991c0de244b29a85ab8">
  <xsd:schema xmlns:xsd="http://www.w3.org/2001/XMLSchema" xmlns:xs="http://www.w3.org/2001/XMLSchema" xmlns:p="http://schemas.microsoft.com/office/2006/metadata/properties" xmlns:ns2="c7965f95-b4bf-46f9-943b-8632934390d8" xmlns:ns3="219c63b2-01cf-4a44-bff2-3b6feb06fedf" targetNamespace="http://schemas.microsoft.com/office/2006/metadata/properties" ma:root="true" ma:fieldsID="d1afa00d500ca30233788ae7c7adc100" ns2:_="" ns3:_="">
    <xsd:import namespace="c7965f95-b4bf-46f9-943b-8632934390d8"/>
    <xsd:import namespace="219c63b2-01cf-4a44-bff2-3b6feb06f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65f95-b4bf-46f9-943b-863293439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แท็กรูป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63b2-01cf-4a44-bff2-3b6feb06fed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3767b3-7026-4ca2-810f-92b25cc68676}" ma:internalName="TaxCatchAll" ma:showField="CatchAllData" ma:web="219c63b2-01cf-4a44-bff2-3b6feb06f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63b2-01cf-4a44-bff2-3b6feb06fedf" xsi:nil="true"/>
    <lcf76f155ced4ddcb4097134ff3c332f xmlns="c7965f95-b4bf-46f9-943b-8632934390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813DE0-5755-4D7C-9341-33C8EF3F8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DFBEBC-5C7B-4ED7-AE8B-71D40500F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65f95-b4bf-46f9-943b-8632934390d8"/>
    <ds:schemaRef ds:uri="219c63b2-01cf-4a44-bff2-3b6feb06f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F1C6B-B37E-4013-B526-6698D8A1F14F}">
  <ds:schemaRefs>
    <ds:schemaRef ds:uri="http://schemas.microsoft.com/office/infopath/2007/PartnerControls"/>
    <ds:schemaRef ds:uri="c7965f95-b4bf-46f9-943b-8632934390d8"/>
    <ds:schemaRef ds:uri="http://purl.org/dc/elements/1.1/"/>
    <ds:schemaRef ds:uri="219c63b2-01cf-4a44-bff2-3b6feb06fedf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SE-Conso</vt:lpstr>
      <vt:lpstr>SE-Separate</vt:lpstr>
      <vt:lpstr>CF</vt:lpstr>
      <vt:lpstr>BS!Print_Area</vt:lpstr>
      <vt:lpstr>CF!Print_Area</vt:lpstr>
      <vt:lpstr>PL!Print_Area</vt:lpstr>
      <vt:lpstr>'SE-Conso'!Print_Area</vt:lpstr>
      <vt:lpstr>'SE-Separate'!Print_Area</vt:lpstr>
    </vt:vector>
  </TitlesOfParts>
  <Company>KPMG Peat Marwick Suthee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Group</dc:creator>
  <cp:lastModifiedBy>Siranda Morosot</cp:lastModifiedBy>
  <cp:lastPrinted>2025-11-03T03:56:19Z</cp:lastPrinted>
  <dcterms:created xsi:type="dcterms:W3CDTF">1999-07-14T02:33:10Z</dcterms:created>
  <dcterms:modified xsi:type="dcterms:W3CDTF">2025-11-10T03:03:07Z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0x0101002C1D328955CF8B4EA09FDE1A8AF44AE2</vt:lpwstr>
  </property>
  <property fmtid="{D5CDD505-2E9C-101B-9397-08002B2CF9AE}" pid="3" name="MediaServiceImageTags">
    <vt:lpwstr/>
  </property>
</Properties>
</file>